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0" activeTab="0"/>
  </bookViews>
  <sheets>
    <sheet name="Lowlands" sheetId="1" r:id="rId1"/>
    <sheet name="link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JRM</author>
  </authors>
  <commentList>
    <comment ref="A32" authorId="0">
      <text>
        <r>
          <rPr>
            <i/>
            <sz val="9"/>
            <rFont val="Arial"/>
            <family val="2"/>
          </rPr>
          <t>Her var gasprisen på flere års lavpunkt, så jeg antager, at det giver et konservativt beregningsgrundlag</t>
        </r>
      </text>
    </comment>
  </commentList>
</comments>
</file>

<file path=xl/sharedStrings.xml><?xml version="1.0" encoding="utf-8"?>
<sst xmlns="http://schemas.openxmlformats.org/spreadsheetml/2006/main" count="71" uniqueCount="65">
  <si>
    <t>Meningen med dette ark er at give en hurtig omtrentlig nutidsværdi på QEC i Lowlands</t>
  </si>
  <si>
    <t>Der må nødvendigvis være en del antagelser og skøn, som alle så kan gå ind og rette i efter egne opfattelser og som forsøg</t>
  </si>
  <si>
    <t xml:space="preserve">QEC: 23-01: </t>
  </si>
  <si>
    <r>
      <t xml:space="preserve">results from the St. Edouard No. 1A; </t>
    </r>
    <r>
      <rPr>
        <sz val="12"/>
        <rFont val=""/>
        <family val="1"/>
      </rPr>
      <t>horizontal well was successfully completed with 8 stage fracture stimulations.</t>
    </r>
  </si>
  <si>
    <t xml:space="preserve">Initial rates were over 12 MMcf/d. During the test, the well flowed natural gas at an average rate of over 6 MMcf/d. </t>
  </si>
  <si>
    <t xml:space="preserve">The well is currently still flowing on an extended production test. The current rate is approximately 5 MMcf/d at a flowing tubing pressure of 4412 kPa (640 psi) with a choke size of 5/8 inch. </t>
  </si>
  <si>
    <t>Teodor Nilsen (Argo Securities)</t>
  </si>
  <si>
    <t>Det man hadde forventet var 1,5-2 millioner kubikkfot, jeg håpet på 2 millioner, så dette var fryktelig mye bedre enn ventet</t>
  </si>
  <si>
    <t>ekstremt stor forskjell på produksjonsratene for hver enkelt brønn</t>
  </si>
  <si>
    <t xml:space="preserve">Questerre eier en tredjedel av og Talisman det resterende, vil det være mulig å bygge ut potensielt rundt 8000 brønner hvis man sammenligner med lignende prosjekt. </t>
  </si>
  <si>
    <t xml:space="preserve">hver brønn koster ifølge mine estimater 4 millioner kanadiske dollar </t>
  </si>
  <si>
    <t>det vil tilsi at de har et finansieringsbehov på rundt 10 milliarder kanadiske dollar</t>
  </si>
  <si>
    <t xml:space="preserve">cash-flow fra en brønn kan brukes til å finansiere neste brønn </t>
  </si>
  <si>
    <t>For å bygge ut feltet innen en rimelig kort periode på rundt ti år vil de trenge - litt avhengig capex per brønn, gasspris og den initielle raten - rundt 400-600 millioner kanadiske dollar over en ti års periode.</t>
  </si>
  <si>
    <t xml:space="preserve">På baggrund mine NEC-Herkimer beregninger har jeg opstillet en månedsvis flowtabel med udjævning </t>
  </si>
  <si>
    <t>Det må bemærkes at teknikken kan udvikles således, at initialt flow øges og decline mindskes</t>
  </si>
  <si>
    <t>måned</t>
  </si>
  <si>
    <t>initialt</t>
  </si>
  <si>
    <t>Herkimer</t>
  </si>
  <si>
    <t>Mcf/d</t>
  </si>
  <si>
    <t>pr.brønd</t>
  </si>
  <si>
    <t>decline</t>
  </si>
  <si>
    <t>QEC Lowland (Herkimer *4,3)</t>
  </si>
  <si>
    <t>med decline på 10% fra år 5</t>
  </si>
  <si>
    <t>år</t>
  </si>
  <si>
    <t>Total(25)</t>
  </si>
  <si>
    <t>Total 8000 brønde</t>
  </si>
  <si>
    <t>QEC andel</t>
  </si>
  <si>
    <t>Mmcf</t>
  </si>
  <si>
    <t>pr.brønd/år</t>
  </si>
  <si>
    <t>Tcf</t>
  </si>
  <si>
    <t>SALGSPRISER:</t>
  </si>
  <si>
    <r>
      <t>futures</t>
    </r>
    <r>
      <rPr>
        <sz val="12"/>
        <rFont val="Arial"/>
        <family val="2"/>
      </rPr>
      <t xml:space="preserve"> ses på</t>
    </r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</si>
  <si>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</si>
  <si>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Canada kan regne med lidt højere garanteret pris end USA og afsætningsmæssigt ligger det vel lige så godt som New York</t>
  </si>
  <si>
    <t>Muligt produktionsforløb</t>
  </si>
  <si>
    <t>der regnes med start om et år og jævnt forløb over året for ny brønde</t>
  </si>
  <si>
    <t>som det ses kan det gøres med meget lille startindsats</t>
  </si>
  <si>
    <t>royalties</t>
  </si>
  <si>
    <t>nye brønde</t>
  </si>
  <si>
    <t>prod. (Gcf)</t>
  </si>
  <si>
    <t>udgift brønde og infra (4+1 mio$)</t>
  </si>
  <si>
    <t>Mio.$</t>
  </si>
  <si>
    <t xml:space="preserve">indtægter </t>
  </si>
  <si>
    <t>$/mcf</t>
  </si>
  <si>
    <t>overskud</t>
  </si>
  <si>
    <t>akkumuleret overskud</t>
  </si>
  <si>
    <t>Nutidværdifaktor ved diskontering</t>
  </si>
  <si>
    <t>akkumuleret nutidsværdi</t>
  </si>
  <si>
    <t>akkumuleret nutidsværdi QEC-andel</t>
  </si>
  <si>
    <t>hvis jeg med disse tal ser frem til 2020-1 er QEC nutidsværdien altså knap 1 mia.$</t>
  </si>
  <si>
    <r>
      <t xml:space="preserve">og hvis jeg med disse tal ser frem til 2030 er </t>
    </r>
    <r>
      <rPr>
        <b/>
        <sz val="10"/>
        <rFont val="Arial"/>
        <family val="2"/>
      </rPr>
      <t>QEC-nutidsværdien altså godt 3 mia.$</t>
    </r>
  </si>
  <si>
    <t>Hvis produktionen fra 2012 fremskyndes (og det ses der jo at være kapital til) stiger nutidsværdien</t>
  </si>
  <si>
    <t>Hvis der tages endnu flere år med stiger nutidsværdien også</t>
  </si>
  <si>
    <t>QEC</t>
  </si>
  <si>
    <t>off</t>
  </si>
  <si>
    <t>http://www.norseenergycorp.com/</t>
  </si>
  <si>
    <t>Utica</t>
  </si>
  <si>
    <t>gaspriser</t>
  </si>
  <si>
    <t>aktuel Nymexpris</t>
  </si>
  <si>
    <t>http://online.wsj.com/mdc/public/page/mdc_commodities.html?mod=mdc_h_cmdsctnhd</t>
  </si>
  <si>
    <t>Nymex futures</t>
  </si>
  <si>
    <t>http://j4.forexpf.ru/delta/graph_popup.jsp?type=SnP500</t>
  </si>
  <si>
    <t>http://j4.forexpf.ru/delta/graph_popup.jsp?type=SnP500&amp;grtype=0&amp;tictype=0&amp;amount=335</t>
  </si>
  <si>
    <t>analyser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</si>
</sst>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0%"/>
    <numFmt numFmtId="168" formatCode="0.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imesNewRomanPSMT"/>
      <family val="1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tabSelected="1" workbookViewId="0" topLeftCell="A37">
      <selection activeCell="B56" sqref="B56"/>
    </sheetView>
  </sheetViews>
  <sheetFormatPr defaultColWidth="12.57421875" defaultRowHeight="12.75"/>
  <cols>
    <col min="1" max="1" width="17.8515625" style="0" customWidth="1"/>
    <col min="2" max="5" width="11.57421875" style="0" customWidth="1"/>
    <col min="6" max="53" width="10.140625" style="0" customWidth="1"/>
    <col min="54" max="16384" width="11.57421875" style="0" customWidth="1"/>
  </cols>
  <sheetData>
    <row r="1" ht="12.75">
      <c r="A1" t="s">
        <v>0</v>
      </c>
    </row>
    <row r="2" ht="12.75">
      <c r="A2" t="s">
        <v>1</v>
      </c>
    </row>
    <row r="4" spans="1:10" ht="1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  <c r="J4" s="3"/>
    </row>
    <row r="5" ht="12.75">
      <c r="B5" s="2" t="s">
        <v>4</v>
      </c>
    </row>
    <row r="6" ht="12.75">
      <c r="B6" s="2" t="s">
        <v>5</v>
      </c>
    </row>
    <row r="7" ht="15">
      <c r="B7" s="4"/>
    </row>
    <row r="8" spans="1:2" ht="15">
      <c r="A8" s="4" t="s">
        <v>6</v>
      </c>
      <c r="B8" s="4"/>
    </row>
    <row r="9" ht="15">
      <c r="B9" s="4" t="s">
        <v>7</v>
      </c>
    </row>
    <row r="10" ht="15">
      <c r="B10" s="4" t="s">
        <v>8</v>
      </c>
    </row>
    <row r="11" ht="15">
      <c r="B11" s="4" t="s">
        <v>9</v>
      </c>
    </row>
    <row r="12" ht="15">
      <c r="B12" s="4" t="s">
        <v>10</v>
      </c>
    </row>
    <row r="13" ht="15">
      <c r="B13" s="4" t="s">
        <v>11</v>
      </c>
    </row>
    <row r="14" ht="15">
      <c r="B14" s="4" t="s">
        <v>12</v>
      </c>
    </row>
    <row r="15" ht="15">
      <c r="B15" s="4" t="s">
        <v>13</v>
      </c>
    </row>
    <row r="16" ht="15">
      <c r="B16" s="4"/>
    </row>
    <row r="18" ht="15">
      <c r="A18" s="5" t="s">
        <v>14</v>
      </c>
    </row>
    <row r="19" ht="12.75">
      <c r="G19" t="s">
        <v>15</v>
      </c>
    </row>
    <row r="21" ht="14.25">
      <c r="F21" s="6" t="s">
        <v>16</v>
      </c>
    </row>
    <row r="22" spans="5:53" s="7" customFormat="1" ht="12.75">
      <c r="E22" s="7" t="s">
        <v>17</v>
      </c>
      <c r="F22" s="7">
        <v>1</v>
      </c>
      <c r="G22" s="7">
        <v>2</v>
      </c>
      <c r="H22" s="7">
        <v>3</v>
      </c>
      <c r="I22" s="7">
        <v>4</v>
      </c>
      <c r="J22" s="7">
        <v>5</v>
      </c>
      <c r="K22" s="7">
        <v>6</v>
      </c>
      <c r="L22" s="7">
        <v>7</v>
      </c>
      <c r="M22" s="7">
        <v>8</v>
      </c>
      <c r="N22" s="7">
        <v>9</v>
      </c>
      <c r="O22" s="7">
        <v>10</v>
      </c>
      <c r="P22" s="7">
        <v>11</v>
      </c>
      <c r="Q22" s="8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  <c r="X22" s="7">
        <v>19</v>
      </c>
      <c r="Y22" s="7">
        <v>20</v>
      </c>
      <c r="Z22" s="7">
        <v>21</v>
      </c>
      <c r="AA22" s="7">
        <v>22</v>
      </c>
      <c r="AB22" s="7">
        <v>23</v>
      </c>
      <c r="AC22" s="8">
        <v>24</v>
      </c>
      <c r="AD22" s="7">
        <v>25</v>
      </c>
      <c r="AE22" s="7">
        <v>26</v>
      </c>
      <c r="AF22" s="8">
        <v>27</v>
      </c>
      <c r="AG22" s="7">
        <v>28</v>
      </c>
      <c r="AH22" s="7">
        <v>29</v>
      </c>
      <c r="AI22" s="8">
        <v>30</v>
      </c>
      <c r="AJ22" s="7">
        <v>31</v>
      </c>
      <c r="AK22" s="7">
        <v>32</v>
      </c>
      <c r="AL22" s="8">
        <v>33</v>
      </c>
      <c r="AM22" s="7">
        <v>34</v>
      </c>
      <c r="AN22" s="7">
        <v>35</v>
      </c>
      <c r="AO22" s="8">
        <v>36</v>
      </c>
      <c r="AP22" s="7">
        <v>37</v>
      </c>
      <c r="AQ22" s="7">
        <v>38</v>
      </c>
      <c r="AR22" s="8">
        <v>39</v>
      </c>
      <c r="AS22" s="7">
        <v>40</v>
      </c>
      <c r="AT22" s="7">
        <v>41</v>
      </c>
      <c r="AU22" s="8">
        <v>42</v>
      </c>
      <c r="AV22" s="7">
        <v>43</v>
      </c>
      <c r="AW22" s="7">
        <v>44</v>
      </c>
      <c r="AX22" s="8">
        <v>45</v>
      </c>
      <c r="AY22" s="7">
        <v>46</v>
      </c>
      <c r="AZ22" s="7">
        <v>47</v>
      </c>
      <c r="BA22" s="8">
        <v>48</v>
      </c>
    </row>
    <row r="23" spans="2:53" s="2" customFormat="1" ht="15">
      <c r="B23" s="2" t="s">
        <v>18</v>
      </c>
      <c r="C23" s="9" t="s">
        <v>19</v>
      </c>
      <c r="D23" s="10" t="s">
        <v>20</v>
      </c>
      <c r="E23" s="3">
        <v>1250</v>
      </c>
      <c r="F23" s="2">
        <v>1166</v>
      </c>
      <c r="G23" s="2">
        <v>1089</v>
      </c>
      <c r="H23" s="2">
        <v>1019</v>
      </c>
      <c r="I23" s="2">
        <v>955</v>
      </c>
      <c r="J23" s="2">
        <v>897</v>
      </c>
      <c r="K23" s="2">
        <v>844</v>
      </c>
      <c r="L23" s="2">
        <v>796</v>
      </c>
      <c r="M23" s="2">
        <v>753</v>
      </c>
      <c r="N23" s="2">
        <v>715</v>
      </c>
      <c r="O23" s="2">
        <v>681</v>
      </c>
      <c r="P23" s="2">
        <v>651</v>
      </c>
      <c r="Q23" s="11">
        <v>625</v>
      </c>
      <c r="R23" s="2">
        <f>S23+S24</f>
        <v>602</v>
      </c>
      <c r="S23" s="2">
        <f>T23+T24</f>
        <v>582</v>
      </c>
      <c r="T23" s="2">
        <f>U23+U24</f>
        <v>564</v>
      </c>
      <c r="U23" s="2">
        <f>V23+V24</f>
        <v>548</v>
      </c>
      <c r="V23" s="2">
        <f>W23+W24</f>
        <v>534</v>
      </c>
      <c r="W23" s="2">
        <f>X23+X24</f>
        <v>522</v>
      </c>
      <c r="X23" s="2">
        <f>Y23+Y24</f>
        <v>511</v>
      </c>
      <c r="Y23" s="2">
        <f>Z23+Z24</f>
        <v>501</v>
      </c>
      <c r="Z23" s="2">
        <f>AA23+AA24</f>
        <v>492</v>
      </c>
      <c r="AA23" s="2">
        <f>AB23+AB24</f>
        <v>484</v>
      </c>
      <c r="AB23" s="2">
        <f>AC23+AC24</f>
        <v>476</v>
      </c>
      <c r="AC23" s="11">
        <v>469</v>
      </c>
      <c r="AD23" s="2">
        <f>AE23+AE24</f>
        <v>463</v>
      </c>
      <c r="AE23" s="2">
        <f>AF23+AF24</f>
        <v>457</v>
      </c>
      <c r="AF23" s="2">
        <f>AG23+AG24</f>
        <v>452</v>
      </c>
      <c r="AG23" s="2">
        <f>AH23+AH24</f>
        <v>448</v>
      </c>
      <c r="AH23" s="2">
        <f>AI23+AI24</f>
        <v>444</v>
      </c>
      <c r="AI23" s="2">
        <f>AJ23+AJ24</f>
        <v>440</v>
      </c>
      <c r="AJ23" s="2">
        <f>AK23+AK24</f>
        <v>437</v>
      </c>
      <c r="AK23" s="2">
        <f>AL23+AL24</f>
        <v>434</v>
      </c>
      <c r="AL23" s="2">
        <f>AM23+AM24</f>
        <v>431</v>
      </c>
      <c r="AM23" s="2">
        <f>AN23+AN24</f>
        <v>428</v>
      </c>
      <c r="AN23" s="2">
        <f>AO23+AO24</f>
        <v>425</v>
      </c>
      <c r="AO23" s="11">
        <v>422</v>
      </c>
      <c r="AP23" s="2">
        <f>AQ23+AQ24</f>
        <v>418</v>
      </c>
      <c r="AQ23" s="2">
        <f>AR23+AR24</f>
        <v>414</v>
      </c>
      <c r="AR23" s="2">
        <f>AS23+AS24</f>
        <v>410</v>
      </c>
      <c r="AS23" s="2">
        <f>AT23+AT24</f>
        <v>406</v>
      </c>
      <c r="AT23" s="2">
        <f>AU23+AU24</f>
        <v>402</v>
      </c>
      <c r="AU23" s="2">
        <f>AV23+AV24</f>
        <v>398</v>
      </c>
      <c r="AV23" s="2">
        <f>AW23+AW24</f>
        <v>395</v>
      </c>
      <c r="AW23" s="2">
        <f>AX23+AX24</f>
        <v>392</v>
      </c>
      <c r="AX23" s="2">
        <f>AY23+AY24</f>
        <v>389</v>
      </c>
      <c r="AY23" s="2">
        <f>AZ23+AZ24</f>
        <v>386</v>
      </c>
      <c r="AZ23" s="2">
        <f>BA23+BA24</f>
        <v>383</v>
      </c>
      <c r="BA23" s="2">
        <v>380</v>
      </c>
    </row>
    <row r="24" spans="3:53" ht="12.75">
      <c r="C24" s="12" t="s">
        <v>21</v>
      </c>
      <c r="F24" s="13">
        <f>E23-F23</f>
        <v>84</v>
      </c>
      <c r="G24" s="13">
        <f>F23-G23</f>
        <v>77</v>
      </c>
      <c r="H24" s="13">
        <f>G23-H23</f>
        <v>70</v>
      </c>
      <c r="I24" s="13">
        <f>H23-I23</f>
        <v>64</v>
      </c>
      <c r="J24" s="13">
        <f>I23-J23</f>
        <v>58</v>
      </c>
      <c r="K24" s="13">
        <f>J23-K23</f>
        <v>53</v>
      </c>
      <c r="L24" s="13">
        <f>K23-L23</f>
        <v>48</v>
      </c>
      <c r="M24" s="13">
        <f>L23-M23</f>
        <v>43</v>
      </c>
      <c r="N24" s="13">
        <f>M23-N23</f>
        <v>38</v>
      </c>
      <c r="O24" s="13">
        <f>N23-O23</f>
        <v>34</v>
      </c>
      <c r="P24" s="13">
        <f>O23-P23</f>
        <v>30</v>
      </c>
      <c r="Q24" s="14">
        <f>P23-Q23</f>
        <v>26</v>
      </c>
      <c r="R24">
        <v>23</v>
      </c>
      <c r="S24">
        <v>20</v>
      </c>
      <c r="T24">
        <v>18</v>
      </c>
      <c r="U24">
        <v>16</v>
      </c>
      <c r="V24">
        <v>14</v>
      </c>
      <c r="W24">
        <v>12</v>
      </c>
      <c r="X24">
        <v>11</v>
      </c>
      <c r="Y24">
        <v>10</v>
      </c>
      <c r="Z24">
        <v>9</v>
      </c>
      <c r="AA24">
        <v>8</v>
      </c>
      <c r="AB24">
        <v>8</v>
      </c>
      <c r="AC24" s="14">
        <v>7</v>
      </c>
      <c r="AD24">
        <v>6</v>
      </c>
      <c r="AE24">
        <v>6</v>
      </c>
      <c r="AF24">
        <v>5</v>
      </c>
      <c r="AG24">
        <v>4</v>
      </c>
      <c r="AH24">
        <v>4</v>
      </c>
      <c r="AI24">
        <v>4</v>
      </c>
      <c r="AJ24">
        <v>3</v>
      </c>
      <c r="AK24">
        <v>3</v>
      </c>
      <c r="AL24">
        <v>3</v>
      </c>
      <c r="AM24">
        <v>3</v>
      </c>
      <c r="AN24">
        <v>3</v>
      </c>
      <c r="AO24" s="14">
        <v>3</v>
      </c>
      <c r="AP24">
        <v>4</v>
      </c>
      <c r="AQ24">
        <v>4</v>
      </c>
      <c r="AR24">
        <v>4</v>
      </c>
      <c r="AS24">
        <v>4</v>
      </c>
      <c r="AT24">
        <v>4</v>
      </c>
      <c r="AU24">
        <v>4</v>
      </c>
      <c r="AV24">
        <v>3</v>
      </c>
      <c r="AW24">
        <v>3</v>
      </c>
      <c r="AX24">
        <v>3</v>
      </c>
      <c r="AY24">
        <v>3</v>
      </c>
      <c r="AZ24">
        <v>3</v>
      </c>
      <c r="BA24">
        <v>3</v>
      </c>
    </row>
    <row r="25" spans="2:53" s="4" customFormat="1" ht="15">
      <c r="B25" s="4" t="s">
        <v>22</v>
      </c>
      <c r="F25" s="15">
        <f>F23*4.3</f>
        <v>5013.8</v>
      </c>
      <c r="G25" s="15">
        <f>G23*4.3</f>
        <v>4682.7</v>
      </c>
      <c r="H25" s="15">
        <f>H23*4.3</f>
        <v>4381.7</v>
      </c>
      <c r="I25" s="15">
        <f>I23*4.3</f>
        <v>4106.5</v>
      </c>
      <c r="J25" s="15">
        <f>J23*4.3</f>
        <v>3857.1</v>
      </c>
      <c r="K25" s="15">
        <f>K23*4.3</f>
        <v>3629.2</v>
      </c>
      <c r="L25" s="15">
        <f>L23*4.3</f>
        <v>3422.7999999999997</v>
      </c>
      <c r="M25" s="15">
        <f>M23*4.3</f>
        <v>3237.9</v>
      </c>
      <c r="N25" s="15">
        <f>N23*4.3</f>
        <v>3074.5</v>
      </c>
      <c r="O25" s="15">
        <f>O23*4.3</f>
        <v>2928.2999999999997</v>
      </c>
      <c r="P25" s="15">
        <f>P23*4.3</f>
        <v>2799.2999999999997</v>
      </c>
      <c r="Q25" s="15">
        <f>Q23*4.3</f>
        <v>2687.5</v>
      </c>
      <c r="R25" s="15">
        <f>R23*4.3</f>
        <v>2588.6</v>
      </c>
      <c r="S25" s="15">
        <f>S23*4.3</f>
        <v>2502.6</v>
      </c>
      <c r="T25" s="15">
        <f>T23*4.3</f>
        <v>2425.2</v>
      </c>
      <c r="U25" s="15">
        <f>U23*4.3</f>
        <v>2356.4</v>
      </c>
      <c r="V25" s="15">
        <f>V23*4.3</f>
        <v>2296.2</v>
      </c>
      <c r="W25" s="15">
        <f>W23*4.3</f>
        <v>2244.6</v>
      </c>
      <c r="X25" s="15">
        <f>X23*4.3</f>
        <v>2197.2999999999997</v>
      </c>
      <c r="Y25" s="15">
        <f>Y23*4.3</f>
        <v>2154.2999999999997</v>
      </c>
      <c r="Z25" s="15">
        <f>Z23*4.3</f>
        <v>2115.6</v>
      </c>
      <c r="AA25" s="15">
        <f>AA23*4.3</f>
        <v>2081.2</v>
      </c>
      <c r="AB25" s="15">
        <f>AB23*4.3</f>
        <v>2046.8</v>
      </c>
      <c r="AC25" s="15">
        <f>AC23*4.3</f>
        <v>2016.6999999999998</v>
      </c>
      <c r="AD25" s="15">
        <f>AD23*4.3</f>
        <v>1990.8999999999999</v>
      </c>
      <c r="AE25" s="15">
        <f>AE23*4.3</f>
        <v>1965.1</v>
      </c>
      <c r="AF25" s="15">
        <f>AF23*4.3</f>
        <v>1943.6</v>
      </c>
      <c r="AG25" s="15">
        <f>AG23*4.3</f>
        <v>1926.3999999999999</v>
      </c>
      <c r="AH25" s="15">
        <f>AH23*4.3</f>
        <v>1909.1999999999998</v>
      </c>
      <c r="AI25" s="15">
        <f>AI23*4.3</f>
        <v>1892</v>
      </c>
      <c r="AJ25" s="15">
        <f>AJ23*4.3</f>
        <v>1879.1</v>
      </c>
      <c r="AK25" s="15">
        <f>AK23*4.3</f>
        <v>1866.1999999999998</v>
      </c>
      <c r="AL25" s="15">
        <f>AL23*4.3</f>
        <v>1853.3</v>
      </c>
      <c r="AM25" s="15">
        <f>AM23*4.3</f>
        <v>1840.3999999999999</v>
      </c>
      <c r="AN25" s="15">
        <f>AN23*4.3</f>
        <v>1827.5</v>
      </c>
      <c r="AO25" s="15">
        <f>AO23*4.3</f>
        <v>1814.6</v>
      </c>
      <c r="AP25" s="15">
        <f>AP23*4.3</f>
        <v>1797.3999999999999</v>
      </c>
      <c r="AQ25" s="15">
        <f>AQ23*4.3</f>
        <v>1780.1999999999998</v>
      </c>
      <c r="AR25" s="15">
        <f>AR23*4.3</f>
        <v>1763</v>
      </c>
      <c r="AS25" s="15">
        <f>AS23*4.3</f>
        <v>1745.8</v>
      </c>
      <c r="AT25" s="15">
        <f>AT23*4.3</f>
        <v>1728.6</v>
      </c>
      <c r="AU25" s="15">
        <f>AU23*4.3</f>
        <v>1711.3999999999999</v>
      </c>
      <c r="AV25" s="15">
        <f>AV23*4.3</f>
        <v>1698.5</v>
      </c>
      <c r="AW25" s="15">
        <f>AW23*4.3</f>
        <v>1685.6</v>
      </c>
      <c r="AX25" s="15">
        <f>AX23*4.3</f>
        <v>1672.6999999999998</v>
      </c>
      <c r="AY25" s="15">
        <f>AY23*4.3</f>
        <v>1659.8</v>
      </c>
      <c r="AZ25" s="15">
        <f>AZ23*4.3</f>
        <v>1646.8999999999999</v>
      </c>
      <c r="BA25" s="15">
        <f>BA23*4.3</f>
        <v>1634</v>
      </c>
    </row>
    <row r="27" spans="2:6" ht="13.5">
      <c r="B27" t="s">
        <v>23</v>
      </c>
      <c r="F27" s="6" t="s">
        <v>24</v>
      </c>
    </row>
    <row r="28" spans="6:36" ht="12.75">
      <c r="F28" s="7">
        <v>1</v>
      </c>
      <c r="G28" s="7">
        <v>2</v>
      </c>
      <c r="H28" s="7">
        <v>3</v>
      </c>
      <c r="I28" s="7">
        <v>4</v>
      </c>
      <c r="J28" s="7">
        <v>5</v>
      </c>
      <c r="K28" s="7">
        <v>6</v>
      </c>
      <c r="L28" s="7">
        <v>7</v>
      </c>
      <c r="M28" s="7">
        <v>8</v>
      </c>
      <c r="N28" s="7">
        <v>9</v>
      </c>
      <c r="O28" s="7">
        <v>10</v>
      </c>
      <c r="P28" s="7">
        <v>11</v>
      </c>
      <c r="Q28" s="7">
        <v>12</v>
      </c>
      <c r="R28" s="7">
        <v>13</v>
      </c>
      <c r="S28" s="7">
        <v>14</v>
      </c>
      <c r="T28" s="7">
        <v>15</v>
      </c>
      <c r="U28" s="7">
        <v>16</v>
      </c>
      <c r="V28" s="7">
        <v>17</v>
      </c>
      <c r="W28" s="7">
        <v>18</v>
      </c>
      <c r="X28" s="7">
        <v>19</v>
      </c>
      <c r="Y28" s="7">
        <v>20</v>
      </c>
      <c r="Z28" s="7">
        <v>21</v>
      </c>
      <c r="AA28" s="7">
        <v>22</v>
      </c>
      <c r="AB28" s="7">
        <v>23</v>
      </c>
      <c r="AC28" s="7">
        <v>24</v>
      </c>
      <c r="AD28" s="7">
        <v>25</v>
      </c>
      <c r="AF28" t="s">
        <v>25</v>
      </c>
      <c r="AH28" t="s">
        <v>26</v>
      </c>
      <c r="AJ28" t="s">
        <v>27</v>
      </c>
    </row>
    <row r="29" spans="3:37" ht="15">
      <c r="C29" s="9" t="s">
        <v>28</v>
      </c>
      <c r="D29" s="10" t="s">
        <v>29</v>
      </c>
      <c r="F29" s="16">
        <f>SUM(F25:Q25)*0.36/12</f>
        <v>1314.6390000000004</v>
      </c>
      <c r="G29" s="16">
        <f>SUM(R25:AC25)*0.36/12</f>
        <v>810.7649999999999</v>
      </c>
      <c r="H29" s="16">
        <f>SUM(AD25:AO25)*0.36/12</f>
        <v>681.2489999999999</v>
      </c>
      <c r="I29" s="16">
        <f>SUM(AP25:BA25)*0.36/12</f>
        <v>615.717</v>
      </c>
      <c r="J29" s="16">
        <f>I29*0.9</f>
        <v>554.1453</v>
      </c>
      <c r="K29" s="16">
        <f>J29*0.9</f>
        <v>498.73077</v>
      </c>
      <c r="L29" s="16">
        <f>K29*0.9</f>
        <v>448.85769300000004</v>
      </c>
      <c r="M29" s="16">
        <f>L29*0.9</f>
        <v>403.97192370000005</v>
      </c>
      <c r="N29" s="16">
        <f>M29*0.9</f>
        <v>363.5747313300001</v>
      </c>
      <c r="O29" s="16">
        <f>N29*0.9</f>
        <v>327.2172581970001</v>
      </c>
      <c r="P29" s="16">
        <f>O29*0.9</f>
        <v>294.4955323773001</v>
      </c>
      <c r="Q29" s="16">
        <f>P29*0.9</f>
        <v>265.0459791395701</v>
      </c>
      <c r="R29" s="16">
        <f>Q29*0.9</f>
        <v>238.54138122561307</v>
      </c>
      <c r="S29" s="16">
        <f>R29*0.9</f>
        <v>214.68724310305177</v>
      </c>
      <c r="T29" s="16">
        <f>S29*0.9</f>
        <v>193.2185187927466</v>
      </c>
      <c r="U29" s="16">
        <f>T29*0.9</f>
        <v>173.89666691347196</v>
      </c>
      <c r="V29" s="16">
        <f>U29*0.9</f>
        <v>156.50700022212476</v>
      </c>
      <c r="W29" s="16">
        <f>V29*0.9</f>
        <v>140.85630019991228</v>
      </c>
      <c r="X29" s="16">
        <f>W29*0.9</f>
        <v>126.77067017992105</v>
      </c>
      <c r="Y29" s="16">
        <f>X29*0.9</f>
        <v>114.09360316192895</v>
      </c>
      <c r="Z29" s="16">
        <f>Y29*0.9</f>
        <v>102.68424284573607</v>
      </c>
      <c r="AA29" s="16">
        <f>Z29*0.9</f>
        <v>92.41581856116247</v>
      </c>
      <c r="AB29" s="16">
        <f>AA29*0.9</f>
        <v>83.17423670504623</v>
      </c>
      <c r="AC29" s="16">
        <f>AB29*0.9</f>
        <v>74.8568130345416</v>
      </c>
      <c r="AD29" s="16">
        <f>AC29*0.9</f>
        <v>67.37113173108744</v>
      </c>
      <c r="AF29" s="17">
        <f>SUM(F29:AD29)</f>
        <v>8357.482814420211</v>
      </c>
      <c r="AH29" s="18">
        <f>AF29*0.008</f>
        <v>66.85986251536168</v>
      </c>
      <c r="AI29" t="s">
        <v>30</v>
      </c>
      <c r="AJ29" s="18">
        <f>AH29/3</f>
        <v>22.286620838453896</v>
      </c>
      <c r="AK29" t="s">
        <v>30</v>
      </c>
    </row>
    <row r="30" spans="2:6" ht="12.75">
      <c r="B30" s="19"/>
      <c r="F30" s="19"/>
    </row>
    <row r="31" spans="1:2" ht="15">
      <c r="A31" s="4" t="s">
        <v>31</v>
      </c>
      <c r="B31" s="19"/>
    </row>
    <row r="32" spans="1:2" ht="14.25">
      <c r="A32" s="2" t="s">
        <v>32</v>
      </c>
      <c r="B32" s="20" t="s">
        <v>33</v>
      </c>
    </row>
    <row r="33" spans="1:26" s="2" customFormat="1" ht="12.75">
      <c r="A33"/>
      <c r="B33" s="2" t="s">
        <v>34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>
      <c r="A34" s="21"/>
    </row>
    <row r="35" ht="12.75">
      <c r="A35" s="21"/>
    </row>
    <row r="36" ht="12.75">
      <c r="A36" t="s">
        <v>35</v>
      </c>
    </row>
    <row r="37" ht="12.75">
      <c r="B37" t="s">
        <v>36</v>
      </c>
    </row>
    <row r="38" ht="12.75">
      <c r="B38" t="s">
        <v>37</v>
      </c>
    </row>
    <row r="39" ht="12.75">
      <c r="B39" t="s">
        <v>38</v>
      </c>
    </row>
    <row r="40" spans="5:26" ht="12.75">
      <c r="E40" t="s">
        <v>24</v>
      </c>
      <c r="F40">
        <v>2011</v>
      </c>
      <c r="G40">
        <v>2012</v>
      </c>
      <c r="H40">
        <v>2013</v>
      </c>
      <c r="I40">
        <v>2014</v>
      </c>
      <c r="J40">
        <v>2015</v>
      </c>
      <c r="K40">
        <v>2016</v>
      </c>
      <c r="L40">
        <v>2017</v>
      </c>
      <c r="M40">
        <v>2018</v>
      </c>
      <c r="N40">
        <v>2019</v>
      </c>
      <c r="O40">
        <v>2020</v>
      </c>
      <c r="P40">
        <v>2021</v>
      </c>
      <c r="Q40">
        <v>2022</v>
      </c>
      <c r="R40">
        <v>2023</v>
      </c>
      <c r="S40">
        <v>2024</v>
      </c>
      <c r="T40">
        <v>2025</v>
      </c>
      <c r="U40">
        <v>2026</v>
      </c>
      <c r="V40">
        <v>2027</v>
      </c>
      <c r="W40">
        <v>2028</v>
      </c>
      <c r="X40">
        <v>2029</v>
      </c>
      <c r="Y40">
        <v>2030</v>
      </c>
      <c r="Z40">
        <v>2031</v>
      </c>
    </row>
    <row r="41" spans="5:28" ht="12.75">
      <c r="E41" t="s">
        <v>39</v>
      </c>
      <c r="F41">
        <v>24</v>
      </c>
      <c r="G41">
        <v>36</v>
      </c>
      <c r="H41">
        <v>60</v>
      </c>
      <c r="I41" s="22">
        <f>H41+24</f>
        <v>84</v>
      </c>
      <c r="J41">
        <v>120</v>
      </c>
      <c r="K41">
        <v>168</v>
      </c>
      <c r="L41">
        <v>228</v>
      </c>
      <c r="M41">
        <v>300</v>
      </c>
      <c r="N41">
        <v>384</v>
      </c>
      <c r="O41">
        <v>480</v>
      </c>
      <c r="P41">
        <v>588</v>
      </c>
      <c r="Q41">
        <v>708</v>
      </c>
      <c r="R41">
        <v>840</v>
      </c>
      <c r="S41">
        <v>840</v>
      </c>
      <c r="T41">
        <v>840</v>
      </c>
      <c r="U41">
        <v>840</v>
      </c>
      <c r="V41">
        <v>708</v>
      </c>
      <c r="W41">
        <v>588</v>
      </c>
      <c r="X41">
        <v>120</v>
      </c>
      <c r="Y41">
        <v>0</v>
      </c>
      <c r="Z41">
        <v>0</v>
      </c>
      <c r="AB41" s="22">
        <f>SUM(F41:Z41)</f>
        <v>7956</v>
      </c>
    </row>
    <row r="42" spans="5:26" ht="12.75">
      <c r="E42" t="s">
        <v>40</v>
      </c>
      <c r="F42" s="18">
        <f>0.0005*F41*F29</f>
        <v>15.775668000000005</v>
      </c>
      <c r="G42" s="18">
        <f>F42+0.0005*F41*F29+0.0005*G41*G29</f>
        <v>46.14510600000001</v>
      </c>
      <c r="H42" s="18">
        <f>G42+0.0005*G41*G29+0.0005*H41*H29</f>
        <v>81.17634600000001</v>
      </c>
      <c r="I42" s="18">
        <f>H42+0.0005*H41*H29+0.0005*I41*I29</f>
        <v>127.47393000000001</v>
      </c>
      <c r="J42" s="18">
        <f>I42+0.0005*I41*I29+0.0005*J41*J29</f>
        <v>186.582762</v>
      </c>
      <c r="K42" s="18">
        <f>J42+0.0005*J41*J29+0.0005*K41*K29</f>
        <v>261.72486468</v>
      </c>
      <c r="L42" s="18">
        <f>K42+0.0005*K41*K29+0.0005*L41*L29</f>
        <v>354.788026362</v>
      </c>
      <c r="M42" s="18">
        <f>L42+0.0005*L41*L29+0.0005*M41*M29</f>
        <v>466.553591919</v>
      </c>
      <c r="N42" s="18">
        <f>M42+0.0005*M41*M29+0.0005*N41*N29</f>
        <v>596.95572888936</v>
      </c>
      <c r="O42" s="18">
        <f>N42+0.0005*N41*N29+0.0005*O41*O29</f>
        <v>745.2942192720001</v>
      </c>
      <c r="P42" s="18">
        <f>O42+0.0005*O41*O29+0.0005*P41*P29</f>
        <v>910.4080477582063</v>
      </c>
      <c r="Q42" s="18">
        <f>P42+0.0005*P41*P29+0.0005*Q41*Q29</f>
        <v>1090.8160108925404</v>
      </c>
      <c r="R42" s="18">
        <f>Q42+0.0005*Q41*Q29+0.0005*R41*R29</f>
        <v>1284.8296676227055</v>
      </c>
      <c r="S42" s="18">
        <f>R42+0.0005*R41*R29+0.0005*S41*S29</f>
        <v>1475.1856898407445</v>
      </c>
      <c r="T42" s="18">
        <f>S42+0.0005*S41*S29+0.0005*T41*T29</f>
        <v>1646.50610983698</v>
      </c>
      <c r="U42" s="18">
        <f>T42+0.0005*T41*T29+0.0005*U41*U29</f>
        <v>1800.6944878335917</v>
      </c>
      <c r="V42" s="18">
        <f>U42+0.0005*U41*U29+0.0005*V41*V29</f>
        <v>1929.134566015882</v>
      </c>
      <c r="W42" s="18">
        <f>V42+0.0005*V41*V29+0.0005*W41*W29</f>
        <v>2025.9497963532883</v>
      </c>
      <c r="X42" s="18">
        <f>W42+0.0005*W41*W29+0.0005*X41*X29</f>
        <v>2074.967788822858</v>
      </c>
      <c r="Y42" s="18">
        <f>X42+0.0005*X41*X29+0.0005*Y41*Y29</f>
        <v>2082.5740290336535</v>
      </c>
      <c r="Z42" s="18">
        <f>Y42+0.0005*Y41*Y29+0.0005*Z41*Z29</f>
        <v>2082.5740290336535</v>
      </c>
    </row>
    <row r="44" spans="2:26" ht="12.75">
      <c r="B44" t="s">
        <v>41</v>
      </c>
      <c r="D44" s="23">
        <v>5</v>
      </c>
      <c r="E44" t="s">
        <v>42</v>
      </c>
      <c r="F44" s="22">
        <f>F41*$D$44</f>
        <v>120</v>
      </c>
      <c r="G44" s="22">
        <f>G41*$D$44</f>
        <v>180</v>
      </c>
      <c r="H44" s="22">
        <f>H41*$D$44</f>
        <v>300</v>
      </c>
      <c r="I44" s="22">
        <f>I41*$D$44</f>
        <v>420</v>
      </c>
      <c r="J44" s="22">
        <f>J41*$D$44</f>
        <v>600</v>
      </c>
      <c r="K44" s="22">
        <f>K41*$D$44</f>
        <v>840</v>
      </c>
      <c r="L44" s="22">
        <f>L41*$D$44</f>
        <v>1140</v>
      </c>
      <c r="M44" s="22">
        <f>M41*$D$44</f>
        <v>1500</v>
      </c>
      <c r="N44" s="22">
        <f>N41*$D$44</f>
        <v>1920</v>
      </c>
      <c r="O44" s="22">
        <f>O41*$D$44</f>
        <v>2400</v>
      </c>
      <c r="P44" s="22">
        <f>P41*$D$44</f>
        <v>2940</v>
      </c>
      <c r="Q44" s="22">
        <f>Q41*$D$44</f>
        <v>3540</v>
      </c>
      <c r="R44" s="22">
        <f>R41*$D$44</f>
        <v>4200</v>
      </c>
      <c r="S44" s="22">
        <f>S41*$D$44</f>
        <v>4200</v>
      </c>
      <c r="T44" s="22">
        <f>T41*$D$44</f>
        <v>4200</v>
      </c>
      <c r="U44" s="22">
        <f>U41*$D$44</f>
        <v>4200</v>
      </c>
      <c r="V44" s="22">
        <f>V41*$D$44</f>
        <v>3540</v>
      </c>
      <c r="W44" s="22">
        <f>W41*$D$44</f>
        <v>2940</v>
      </c>
      <c r="X44" s="22">
        <f>X41*$D$44</f>
        <v>600</v>
      </c>
      <c r="Y44" s="22">
        <f>Y41*$D$44</f>
        <v>0</v>
      </c>
      <c r="Z44" s="22">
        <f>Z41*$D$44</f>
        <v>0</v>
      </c>
    </row>
    <row r="45" spans="2:26" ht="12.75">
      <c r="B45" t="s">
        <v>43</v>
      </c>
      <c r="D45">
        <v>5.5</v>
      </c>
      <c r="E45" t="s">
        <v>44</v>
      </c>
      <c r="F45" s="16">
        <f>$D$45*F42</f>
        <v>86.76617400000002</v>
      </c>
      <c r="G45" s="16">
        <f>$D$45*G42</f>
        <v>253.79808300000008</v>
      </c>
      <c r="H45" s="16">
        <f>$D$45*H42</f>
        <v>446.46990300000004</v>
      </c>
      <c r="I45" s="16">
        <f>$D$45*I42</f>
        <v>701.106615</v>
      </c>
      <c r="J45" s="16">
        <f>$D$45*J42</f>
        <v>1026.205191</v>
      </c>
      <c r="K45" s="16">
        <f>$D$45*K42</f>
        <v>1439.48675574</v>
      </c>
      <c r="L45" s="16">
        <f>$D$45*L42</f>
        <v>1951.334144991</v>
      </c>
      <c r="M45" s="16">
        <f>$D$45*M42</f>
        <v>2566.0447555544997</v>
      </c>
      <c r="N45" s="16">
        <f>$D$45*N42</f>
        <v>3283.25650889148</v>
      </c>
      <c r="O45" s="16">
        <f>$D$45*O42</f>
        <v>4099.118205996</v>
      </c>
      <c r="P45" s="16">
        <f>$D$45*P42</f>
        <v>5007.244262670135</v>
      </c>
      <c r="Q45" s="16">
        <f>$D$45*Q42</f>
        <v>5999.488059908972</v>
      </c>
      <c r="R45" s="16">
        <f>$D$45*R42</f>
        <v>7066.56317192488</v>
      </c>
      <c r="S45" s="16">
        <f>$D$45*S42</f>
        <v>8113.521294124095</v>
      </c>
      <c r="T45" s="16">
        <f>$D$45*T42</f>
        <v>9055.78360410339</v>
      </c>
      <c r="U45" s="16">
        <f>$D$45*U42</f>
        <v>9903.819683084754</v>
      </c>
      <c r="V45" s="16">
        <f>$D$45*V42</f>
        <v>10610.240113087351</v>
      </c>
      <c r="W45" s="16">
        <f>$D$45*W42</f>
        <v>11142.723879943085</v>
      </c>
      <c r="X45" s="16">
        <f>$D$45*X42</f>
        <v>11412.322838525719</v>
      </c>
      <c r="Y45" s="16">
        <f>$D$45*Y42</f>
        <v>11454.157159685094</v>
      </c>
      <c r="Z45" s="16">
        <f>$D$45*Z42</f>
        <v>11454.157159685094</v>
      </c>
    </row>
    <row r="46" spans="2:26" ht="12.75">
      <c r="B46" t="s">
        <v>45</v>
      </c>
      <c r="E46" t="s">
        <v>42</v>
      </c>
      <c r="F46" s="18">
        <f>F45-F44</f>
        <v>-33.23382599999998</v>
      </c>
      <c r="G46" s="18">
        <f>G45-G44</f>
        <v>73.79808300000008</v>
      </c>
      <c r="H46" s="18">
        <f>H45-H44</f>
        <v>146.46990300000004</v>
      </c>
      <c r="I46" s="18">
        <f>I45-I44</f>
        <v>281.10661500000003</v>
      </c>
      <c r="J46" s="18">
        <f>J45-J44</f>
        <v>426.205191</v>
      </c>
      <c r="K46" s="18">
        <f>K45-K44</f>
        <v>599.48675574</v>
      </c>
      <c r="L46" s="18">
        <f>L45-L44</f>
        <v>811.3341449909999</v>
      </c>
      <c r="M46" s="18">
        <f>M45-M44</f>
        <v>1066.0447555544997</v>
      </c>
      <c r="N46" s="18">
        <f>N45-N44</f>
        <v>1363.2565088914798</v>
      </c>
      <c r="O46" s="18">
        <f>O45-O44</f>
        <v>1699.1182059960001</v>
      </c>
      <c r="P46" s="18">
        <f>P45-P44</f>
        <v>2067.244262670135</v>
      </c>
      <c r="Q46" s="18">
        <f>Q45-Q44</f>
        <v>2459.488059908972</v>
      </c>
      <c r="R46" s="18">
        <f>R45-R44</f>
        <v>2866.5631719248804</v>
      </c>
      <c r="S46" s="18">
        <f>S45-S44</f>
        <v>3913.521294124095</v>
      </c>
      <c r="T46" s="18">
        <f>T45-T44</f>
        <v>4855.78360410339</v>
      </c>
      <c r="U46" s="18">
        <f>U45-U44</f>
        <v>5703.819683084754</v>
      </c>
      <c r="V46" s="18">
        <f>V45-V44</f>
        <v>7070.240113087351</v>
      </c>
      <c r="W46" s="18">
        <f>W45-W44</f>
        <v>8202.723879943085</v>
      </c>
      <c r="X46" s="18">
        <f>X45-X44</f>
        <v>10812.322838525719</v>
      </c>
      <c r="Y46" s="18">
        <f>Y45-Y44</f>
        <v>11454.157159685094</v>
      </c>
      <c r="Z46" s="18">
        <f>Z45-Z44</f>
        <v>11454.157159685094</v>
      </c>
    </row>
    <row r="47" spans="2:26" ht="12.75">
      <c r="B47" s="3" t="s">
        <v>46</v>
      </c>
      <c r="F47" s="24">
        <f>F46</f>
        <v>-33.23382599999998</v>
      </c>
      <c r="G47" s="24">
        <f>G46+F47</f>
        <v>40.5642570000001</v>
      </c>
      <c r="H47" s="24">
        <f>H46+G47</f>
        <v>187.03416000000016</v>
      </c>
      <c r="I47" s="24">
        <f>I46+H47</f>
        <v>468.1407750000002</v>
      </c>
      <c r="J47" s="24">
        <f>J46+I47</f>
        <v>894.3459660000002</v>
      </c>
      <c r="K47" s="24">
        <f>K46+J47</f>
        <v>1493.8327217400001</v>
      </c>
      <c r="L47" s="24">
        <f>L46+K47</f>
        <v>2305.166866731</v>
      </c>
      <c r="M47" s="24">
        <f>M46+L47</f>
        <v>3371.2116222854997</v>
      </c>
      <c r="N47" s="24">
        <f>N46+M47</f>
        <v>4734.46813117698</v>
      </c>
      <c r="O47" s="24">
        <f>O46+N47</f>
        <v>6433.58633717298</v>
      </c>
      <c r="P47" s="24">
        <f>P46+O47</f>
        <v>8500.830599843115</v>
      </c>
      <c r="Q47" s="24">
        <f>Q46+P47</f>
        <v>10960.318659752087</v>
      </c>
      <c r="R47" s="24">
        <f>R46+Q47</f>
        <v>13826.881831676968</v>
      </c>
      <c r="S47" s="24">
        <f>S46+R47</f>
        <v>17740.403125801065</v>
      </c>
      <c r="T47" s="24">
        <f>T46+S47</f>
        <v>22596.186729904453</v>
      </c>
      <c r="U47" s="24">
        <f>U46+T47</f>
        <v>28300.006412989205</v>
      </c>
      <c r="V47" s="24">
        <f>V46+U47</f>
        <v>35370.24652607656</v>
      </c>
      <c r="W47" s="24">
        <f>W46+V47</f>
        <v>43572.970406019645</v>
      </c>
      <c r="X47" s="24">
        <f>X46+W47</f>
        <v>54385.29324454536</v>
      </c>
      <c r="Y47" s="24">
        <f>Y46+X47</f>
        <v>65839.45040423046</v>
      </c>
      <c r="Z47" s="24">
        <f>Z46+Y47</f>
        <v>77293.60756391556</v>
      </c>
    </row>
    <row r="49" spans="2:26" ht="12.75">
      <c r="B49" t="s">
        <v>47</v>
      </c>
      <c r="D49" s="25">
        <v>0.1</v>
      </c>
      <c r="F49" s="26">
        <f>1/(1+$D$49)</f>
        <v>0.9090909090909091</v>
      </c>
      <c r="G49" s="26">
        <f>F49*1/(1+$D$49)</f>
        <v>0.8264462809917354</v>
      </c>
      <c r="H49" s="26">
        <f>G49*1/(1+$D$49)</f>
        <v>0.7513148009015777</v>
      </c>
      <c r="I49" s="26">
        <f>H49*1/(1+$D$49)</f>
        <v>0.6830134553650705</v>
      </c>
      <c r="J49" s="26">
        <f>I49*1/(1+$D$49)</f>
        <v>0.6209213230591549</v>
      </c>
      <c r="K49" s="26">
        <f>J49*1/(1+$D$49)</f>
        <v>0.5644739300537771</v>
      </c>
      <c r="L49" s="26">
        <f>K49*1/(1+$D$49)</f>
        <v>0.5131581182307065</v>
      </c>
      <c r="M49" s="26">
        <f>L49*1/(1+$D$49)</f>
        <v>0.4665073802097331</v>
      </c>
      <c r="N49" s="26">
        <f>M49*1/(1+$D$49)</f>
        <v>0.4240976183724846</v>
      </c>
      <c r="O49" s="26">
        <f>N49*1/(1+$D$49)</f>
        <v>0.3855432894295314</v>
      </c>
      <c r="P49" s="26">
        <f>O49*1/(1+$D$49)</f>
        <v>0.35049389948139215</v>
      </c>
      <c r="Q49" s="26">
        <f>P49*1/(1+$D$49)</f>
        <v>0.31863081771035645</v>
      </c>
      <c r="R49" s="26">
        <f>Q49*1/(1+$D$49)</f>
        <v>0.2896643797366877</v>
      </c>
      <c r="S49" s="26">
        <f>R49*1/(1+$D$49)</f>
        <v>0.2633312543060797</v>
      </c>
      <c r="T49" s="26">
        <f>S49*1/(1+$D$49)</f>
        <v>0.23939204936916333</v>
      </c>
      <c r="U49" s="26">
        <f>T49*1/(1+$D$49)</f>
        <v>0.21762913579014848</v>
      </c>
      <c r="V49" s="26">
        <f>U49*1/(1+$D$49)</f>
        <v>0.19784466890013497</v>
      </c>
      <c r="W49" s="26">
        <f>V49*1/(1+$D$49)</f>
        <v>0.17985878990921358</v>
      </c>
      <c r="X49" s="26">
        <f>W49*1/(1+$D$49)</f>
        <v>0.1635079908265578</v>
      </c>
      <c r="Y49" s="26">
        <f>X49*1/(1+$D$49)</f>
        <v>0.14864362802414344</v>
      </c>
      <c r="Z49" s="26">
        <f>Y49*1/(1+$D$49)</f>
        <v>0.13513057093103947</v>
      </c>
    </row>
    <row r="50" spans="2:26" ht="12.75">
      <c r="B50" t="s">
        <v>48</v>
      </c>
      <c r="E50" t="s">
        <v>42</v>
      </c>
      <c r="F50" s="18">
        <f>F49*F47</f>
        <v>-30.21256909090907</v>
      </c>
      <c r="G50" s="18">
        <f>G49*G47</f>
        <v>33.524179338843055</v>
      </c>
      <c r="H50" s="18">
        <f>H49*H47</f>
        <v>140.52153268219394</v>
      </c>
      <c r="I50" s="18">
        <f>I49*I47</f>
        <v>319.74644833003214</v>
      </c>
      <c r="J50" s="18">
        <f>J49*J47</f>
        <v>555.3184804813382</v>
      </c>
      <c r="K50" s="18">
        <f>K49*K47</f>
        <v>843.2296272835083</v>
      </c>
      <c r="L50" s="18">
        <f>L49*L47</f>
        <v>1182.9150915394537</v>
      </c>
      <c r="M50" s="18">
        <f>M49*M47</f>
        <v>1572.6951020450128</v>
      </c>
      <c r="N50" s="18">
        <f>N49*N47</f>
        <v>2007.8766586925854</v>
      </c>
      <c r="O50" s="18">
        <f>O49*O47</f>
        <v>2480.426039262561</v>
      </c>
      <c r="P50" s="18">
        <f>P49*P47</f>
        <v>2979.489265769755</v>
      </c>
      <c r="Q50" s="18">
        <f>Q49*Q47</f>
        <v>3492.2952969228854</v>
      </c>
      <c r="R50" s="18">
        <f>R49*R47</f>
        <v>4005.1551494651853</v>
      </c>
      <c r="S50" s="18">
        <f>S49*S47</f>
        <v>4671.602607012691</v>
      </c>
      <c r="T50" s="18">
        <f>T49*T47</f>
        <v>5409.3474492001205</v>
      </c>
      <c r="U50" s="18">
        <f>U49*U47</f>
        <v>6158.9059385145</v>
      </c>
      <c r="V50" s="18">
        <f>V49*V47</f>
        <v>6997.8147128677665</v>
      </c>
      <c r="W50" s="18">
        <f>W49*W47</f>
        <v>7836.981729976668</v>
      </c>
      <c r="X50" s="18">
        <f>X49*X47</f>
        <v>8892.430028928778</v>
      </c>
      <c r="Y50" s="18">
        <f>Y49*Y47</f>
        <v>9786.614775200473</v>
      </c>
      <c r="Z50" s="18">
        <f>Z49*Z47</f>
        <v>10444.72931943162</v>
      </c>
    </row>
    <row r="51" spans="2:26" s="3" customFormat="1" ht="12.75">
      <c r="B51" s="3" t="s">
        <v>49</v>
      </c>
      <c r="E51" s="3" t="s">
        <v>42</v>
      </c>
      <c r="F51" s="24">
        <f>F50/3</f>
        <v>-10.070856363636358</v>
      </c>
      <c r="G51" s="24">
        <f>G50/3</f>
        <v>11.174726446281019</v>
      </c>
      <c r="H51" s="24">
        <f>H50/3</f>
        <v>46.84051089406464</v>
      </c>
      <c r="I51" s="24">
        <f>I50/3</f>
        <v>106.58214944334405</v>
      </c>
      <c r="J51" s="24">
        <f>J50/3</f>
        <v>185.10616016044605</v>
      </c>
      <c r="K51" s="24">
        <f>K50/3</f>
        <v>281.0765424278361</v>
      </c>
      <c r="L51" s="24">
        <f>L50/3</f>
        <v>394.3050305131512</v>
      </c>
      <c r="M51" s="24">
        <f>M50/3</f>
        <v>524.231700681671</v>
      </c>
      <c r="N51" s="24">
        <f>N50/3</f>
        <v>669.2922195641951</v>
      </c>
      <c r="O51" s="24">
        <f>O50/3</f>
        <v>826.808679754187</v>
      </c>
      <c r="P51" s="24">
        <f>P50/3</f>
        <v>993.1630885899184</v>
      </c>
      <c r="Q51" s="24">
        <f>Q50/3</f>
        <v>1164.0984323076284</v>
      </c>
      <c r="R51" s="24">
        <f>R50/3</f>
        <v>1335.0517164883952</v>
      </c>
      <c r="S51" s="24">
        <f>S50/3</f>
        <v>1557.2008690042303</v>
      </c>
      <c r="T51" s="24">
        <f>T50/3</f>
        <v>1803.11581640004</v>
      </c>
      <c r="U51" s="24">
        <f>U50/3</f>
        <v>2052.9686461715</v>
      </c>
      <c r="V51" s="24">
        <f>V50/3</f>
        <v>2332.6049042892555</v>
      </c>
      <c r="W51" s="24">
        <f>W50/3</f>
        <v>2612.327243325556</v>
      </c>
      <c r="X51" s="24">
        <f>X50/3</f>
        <v>2964.1433429762596</v>
      </c>
      <c r="Y51" s="24">
        <f>Y50/3</f>
        <v>3262.204925066824</v>
      </c>
      <c r="Z51" s="24">
        <f>Z50/3</f>
        <v>3481.5764398105403</v>
      </c>
    </row>
    <row r="52" spans="6:23" ht="12.7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4" ht="12.75">
      <c r="B54" t="s">
        <v>50</v>
      </c>
    </row>
    <row r="55" ht="12.75">
      <c r="B55" t="s">
        <v>51</v>
      </c>
    </row>
    <row r="56" ht="12.75">
      <c r="B56" t="s">
        <v>52</v>
      </c>
    </row>
    <row r="57" ht="12.75">
      <c r="B57" t="s">
        <v>53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3"/>
  <sheetViews>
    <sheetView workbookViewId="0" topLeftCell="A7">
      <selection activeCell="E26" sqref="E26"/>
    </sheetView>
  </sheetViews>
  <sheetFormatPr defaultColWidth="12.57421875" defaultRowHeight="12.75"/>
  <cols>
    <col min="1" max="1" width="11.57421875" style="0" customWidth="1"/>
    <col min="2" max="2" width="14.421875" style="0" customWidth="1"/>
    <col min="3" max="16384" width="11.57421875" style="0" customWidth="1"/>
  </cols>
  <sheetData>
    <row r="4" ht="12.75">
      <c r="A4" t="s">
        <v>54</v>
      </c>
    </row>
    <row r="5" spans="2:3" ht="12.75">
      <c r="B5" t="s">
        <v>55</v>
      </c>
      <c r="C5" t="s">
        <v>56</v>
      </c>
    </row>
    <row r="7" ht="12.75">
      <c r="B7" t="s">
        <v>57</v>
      </c>
    </row>
    <row r="14" spans="1:3" ht="12.75">
      <c r="A14" t="s">
        <v>58</v>
      </c>
      <c r="B14" t="s">
        <v>59</v>
      </c>
      <c r="C14" t="s">
        <v>60</v>
      </c>
    </row>
    <row r="15" spans="2:3" ht="12.75">
      <c r="B15" t="s">
        <v>61</v>
      </c>
      <c r="C15" t="s">
        <v>33</v>
      </c>
    </row>
    <row r="17" ht="12.75">
      <c r="C17" t="s">
        <v>62</v>
      </c>
    </row>
    <row r="18" ht="12.75">
      <c r="C18" t="s">
        <v>63</v>
      </c>
    </row>
    <row r="23" ht="12.75">
      <c r="A23" t="s">
        <v>64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R. Madsen</cp:lastModifiedBy>
  <dcterms:created xsi:type="dcterms:W3CDTF">2009-02-23T11:48:34Z</dcterms:created>
  <dcterms:modified xsi:type="dcterms:W3CDTF">2010-02-23T19:51:10Z</dcterms:modified>
  <cp:category/>
  <cp:version/>
  <cp:contentType/>
  <cp:contentStatus/>
  <cp:revision>98</cp:revision>
</cp:coreProperties>
</file>