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Ark 1 - Tabel 1 - Tabel 1" sheetId="1" r:id="rId1"/>
    <sheet name="Ark 2 - Tabel 1 - Tabel 1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<sst xmlns="http://schemas.openxmlformats.org/spreadsheetml/2006/main" count="62" uniqueCount="62">
  <si>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Guidance</t>
  </si>
  <si>
    <t>Solsen</t>
  </si>
  <si>
    <t>AKA</t>
  </si>
  <si>
    <t xml:space="preserve">Nettoomsætning </t>
  </si>
  <si>
    <t>350-450</t>
  </si>
  <si>
    <t>Milestonebetalinger</t>
  </si>
  <si>
    <t>Aftaler med GSK</t>
  </si>
  <si>
    <t>Royalties</t>
  </si>
  <si>
    <t>Øvrig omsætning</t>
  </si>
  <si>
    <t>Specifikationer - omsætning</t>
  </si>
  <si>
    <t>Zalo 4. februar TenX</t>
  </si>
  <si>
    <t>Annonceret Q1 - måske et fase 1/2</t>
  </si>
  <si>
    <t xml:space="preserve">19. april EU approval </t>
  </si>
  <si>
    <t xml:space="preserve">Fase 3 Arzerra/bendamustine </t>
  </si>
  <si>
    <t>DLBCL fase 2</t>
  </si>
  <si>
    <t>Milestonebetalinger (ialt)</t>
  </si>
  <si>
    <t>Q1 periodisering</t>
  </si>
  <si>
    <t xml:space="preserve">Rest periodisering fra oprindelig aftale </t>
  </si>
  <si>
    <t>Udskudt omsætning</t>
  </si>
  <si>
    <t xml:space="preserve">28. april Royalty </t>
  </si>
  <si>
    <t xml:space="preserve">Resterende Royalty 2010 </t>
  </si>
  <si>
    <t>Royalties ialt</t>
  </si>
  <si>
    <t>Lundbeck deal</t>
  </si>
  <si>
    <t>Øvrig omsætning inklusiv Roche</t>
  </si>
  <si>
    <t>Forsknings- og udviklingsomkostninger</t>
  </si>
  <si>
    <t>Administrationsomkostninger - inklusiv Lisa´s fratrædelse</t>
  </si>
  <si>
    <t>Driftsudgifter</t>
  </si>
  <si>
    <t xml:space="preserve"> -950-1050</t>
  </si>
  <si>
    <t xml:space="preserve">Driftsresultat </t>
  </si>
  <si>
    <t>-550-650</t>
  </si>
  <si>
    <t xml:space="preserve">Finansielle poster </t>
  </si>
  <si>
    <t>Skat</t>
  </si>
  <si>
    <t>Nettoresultat af fortsættende virksomhed</t>
  </si>
  <si>
    <t>Likviditet</t>
  </si>
  <si>
    <t>"Discontinued operations" (fabrikken)</t>
  </si>
  <si>
    <t xml:space="preserve">Periodiserings poster gl aftale </t>
  </si>
  <si>
    <t xml:space="preserve">Salg fabrik </t>
  </si>
  <si>
    <t xml:space="preserve">GSK's nye aftale </t>
  </si>
  <si>
    <t>Afskrivninger under administration</t>
  </si>
  <si>
    <t xml:space="preserve">Likviditet ultimo </t>
  </si>
  <si>
    <t>indtjening per aktie</t>
  </si>
  <si>
    <t>Værdiansætning</t>
  </si>
  <si>
    <t>Cash per aktie</t>
  </si>
  <si>
    <t>Arzerras værdi per aktie</t>
  </si>
  <si>
    <t>Zalutumumab værdi per aktie</t>
  </si>
  <si>
    <t>CD 38 værdi per aktie</t>
  </si>
  <si>
    <t xml:space="preserve">Pipeline </t>
  </si>
  <si>
    <t>Skatteaktiv</t>
  </si>
  <si>
    <t xml:space="preserve">Fair Value </t>
  </si>
  <si>
    <t>Milestones</t>
  </si>
  <si>
    <r>
      <t>Registrerede milestones til dato</t>
    </r>
    <r>
      <rPr>
        <b/>
        <sz val="12"/>
        <color indexed="9"/>
        <rFont val="Helvetica"/>
        <family val="0"/>
      </rPr>
      <t xml:space="preserve"> </t>
    </r>
    <r>
      <rPr>
        <b/>
        <sz val="10"/>
        <color indexed="9"/>
        <rFont val="Helvetica"/>
        <family val="0"/>
      </rPr>
      <t xml:space="preserve">  Mio DKK</t>
    </r>
    <r>
      <rPr>
        <b/>
        <sz val="12"/>
        <color indexed="9"/>
        <rFont val="Helvetica"/>
        <family val="0"/>
      </rPr>
      <t xml:space="preserve"> </t>
    </r>
  </si>
  <si>
    <r>
      <t>Juni 2007 Fase 3 leddegigt (resultater) 116</t>
    </r>
    <r>
      <rPr>
        <sz val="12"/>
        <color indexed="9"/>
        <rFont val="Helvetica"/>
        <family val="0"/>
      </rPr>
      <t xml:space="preserve"> </t>
    </r>
  </si>
  <si>
    <r>
      <t>21 januar 2008 (no 2) fase 2 DLBCL 87</t>
    </r>
    <r>
      <rPr>
        <sz val="12"/>
        <color indexed="9"/>
        <rFont val="Helvetica"/>
        <family val="0"/>
      </rPr>
      <t xml:space="preserve"> </t>
    </r>
  </si>
  <si>
    <r>
      <t>21 januar 2008 (no 3) fase 3 leddegigt 87</t>
    </r>
    <r>
      <rPr>
        <sz val="12"/>
        <color indexed="9"/>
        <rFont val="Helvetica"/>
        <family val="0"/>
      </rPr>
      <t xml:space="preserve"> </t>
    </r>
  </si>
  <si>
    <r>
      <t>30. juni 2008 fase 2 RRMS 29</t>
    </r>
    <r>
      <rPr>
        <sz val="12"/>
        <color indexed="9"/>
        <rFont val="Helvetica"/>
        <family val="0"/>
      </rPr>
      <t xml:space="preserve"> </t>
    </r>
  </si>
  <si>
    <r>
      <t>21 august (no 5) gode fase 3 i CLL 233</t>
    </r>
    <r>
      <rPr>
        <sz val="12"/>
        <color indexed="9"/>
        <rFont val="Helvetica"/>
        <family val="0"/>
      </rPr>
      <t xml:space="preserve"> </t>
    </r>
    <r>
      <rPr>
        <sz val="8"/>
        <color indexed="9"/>
        <rFont val="Helvetica"/>
        <family val="0"/>
      </rPr>
      <t xml:space="preserve">552Oplyst at G. har modtaget fra GSK </t>
    </r>
  </si>
  <si>
    <r>
      <t>8 oktober 2008 (no 6) NHL fase 1 Japan 29</t>
    </r>
    <r>
      <rPr>
        <sz val="12"/>
        <color indexed="9"/>
        <rFont val="Helvetica"/>
        <family val="0"/>
      </rPr>
      <t xml:space="preserve"> </t>
    </r>
  </si>
  <si>
    <r>
      <t>26. februar 2009 accept af ansøgning EMEA 58</t>
    </r>
    <r>
      <rPr>
        <sz val="12"/>
        <color indexed="9"/>
        <rFont val="Helvetica"/>
        <family val="0"/>
      </rPr>
      <t xml:space="preserve"> </t>
    </r>
  </si>
  <si>
    <r>
      <t>26. oktober 2009 US approval 116</t>
    </r>
    <r>
      <rPr>
        <sz val="12"/>
        <color indexed="9"/>
        <rFont val="Helvetica"/>
        <family val="0"/>
      </rPr>
      <t xml:space="preserve"> </t>
    </r>
  </si>
  <si>
    <r>
      <t>December 2009 fase 3 DLBCL…ej oplyst 87</t>
    </r>
    <r>
      <rPr>
        <sz val="12"/>
        <color indexed="9"/>
        <rFont val="Helvetica"/>
        <family val="0"/>
      </rPr>
      <t xml:space="preserve"> </t>
    </r>
    <r>
      <rPr>
        <sz val="8"/>
        <color indexed="9"/>
        <rFont val="Helvetica"/>
        <family val="0"/>
      </rPr>
      <t>261(Oplyst i årsrapport 2009)</t>
    </r>
    <r>
      <rPr>
        <sz val="12"/>
        <color indexed="9"/>
        <rFont val="Helvetica"/>
        <family val="0"/>
      </rPr>
      <t xml:space="preserve"> </t>
    </r>
  </si>
  <si>
    <r>
      <t>19. april 2010 EU approval 87</t>
    </r>
    <r>
      <rPr>
        <sz val="12"/>
        <color indexed="9"/>
        <rFont val="Helvetica"/>
        <family val="0"/>
      </rPr>
      <t xml:space="preserve"> </t>
    </r>
  </si>
  <si>
    <r>
      <t>Til dato………</t>
    </r>
    <r>
      <rPr>
        <b/>
        <sz val="12"/>
        <color indexed="9"/>
        <rFont val="Helvetica"/>
        <family val="0"/>
      </rPr>
      <t xml:space="preserve"> </t>
    </r>
    <r>
      <rPr>
        <b/>
        <sz val="10"/>
        <color indexed="9"/>
        <rFont val="Helvetica"/>
        <family val="0"/>
      </rPr>
      <t>929</t>
    </r>
  </si>
</sst>
</file>

<file path=xl/styles.xml><?xml version="1.0" encoding="utf-8"?>
<styleSheet xmlns="http://schemas.openxmlformats.org/spreadsheetml/2006/main">
  <numFmts count="1">
    <numFmt numFmtId="59" formatCode="#,##0.0"/>
  </numFmts>
  <fonts count="13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3"/>
      <color indexed="9"/>
      <name val="Helvetica"/>
      <family val="0"/>
    </font>
    <font>
      <b/>
      <sz val="13"/>
      <color indexed="9"/>
      <name val="Helvetica Neue"/>
      <family val="0"/>
    </font>
    <font>
      <sz val="13"/>
      <color indexed="9"/>
      <name val="Helvetica"/>
      <family val="0"/>
    </font>
    <font>
      <sz val="13"/>
      <color indexed="9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9"/>
      <name val="Helvetica"/>
      <family val="0"/>
    </font>
    <font>
      <b/>
      <sz val="12"/>
      <color indexed="9"/>
      <name val="Helvetica"/>
      <family val="0"/>
    </font>
    <font>
      <sz val="10"/>
      <color indexed="9"/>
      <name val="Helvetica"/>
      <family val="0"/>
    </font>
    <font>
      <sz val="12"/>
      <color indexed="9"/>
      <name val="Helvetica"/>
      <family val="0"/>
    </font>
    <font>
      <sz val="8"/>
      <color indexed="9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6" fillId="2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59" fontId="5" fillId="2" borderId="1" xfId="0" applyNumberFormat="1" applyFont="1" applyFill="1" applyBorder="1" applyAlignment="1">
      <alignment horizontal="right" vertical="top" wrapText="1"/>
    </xf>
    <xf numFmtId="1" fontId="5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horizontal="left" vertical="top"/>
    </xf>
    <xf numFmtId="0" fontId="7" fillId="4" borderId="2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vertical="top"/>
    </xf>
    <xf numFmtId="0" fontId="7" fillId="4" borderId="3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F6C7D9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7.19921875" style="1" customWidth="1"/>
    <col min="2" max="2" width="6.19921875" style="1" customWidth="1"/>
    <col min="3" max="3" width="6" style="1" customWidth="1"/>
    <col min="4" max="4" width="9.69921875" style="1" customWidth="1"/>
    <col min="5" max="5" width="6.8984375" style="1" customWidth="1"/>
    <col min="6" max="10" width="4.8984375" style="1" customWidth="1"/>
    <col min="11" max="256" width="10.296875" style="1" customWidth="1"/>
  </cols>
  <sheetData>
    <row r="1" spans="1:10" ht="18">
      <c r="A1" s="2" t="s">
        <v>0</v>
      </c>
      <c r="B1" s="3">
        <v>2008</v>
      </c>
      <c r="C1" s="3">
        <v>2009</v>
      </c>
      <c r="D1" s="3">
        <v>2010</v>
      </c>
      <c r="E1" s="3" t="s">
        <v>1</v>
      </c>
      <c r="F1" s="4" t="s">
        <v>2</v>
      </c>
      <c r="G1" s="4">
        <v>2011</v>
      </c>
      <c r="H1" s="4">
        <v>2012</v>
      </c>
      <c r="I1" s="4">
        <v>2013</v>
      </c>
      <c r="J1" s="4">
        <v>2014</v>
      </c>
    </row>
    <row r="2" spans="1:10" ht="18">
      <c r="A2" s="5" t="s">
        <v>3</v>
      </c>
      <c r="B2" s="6">
        <f>SUM(B3:B6)</f>
        <v>692</v>
      </c>
      <c r="C2" s="6">
        <f>SUM(C3:C6)</f>
        <v>584.9</v>
      </c>
      <c r="D2" s="7" t="s">
        <v>4</v>
      </c>
      <c r="E2" s="6">
        <f>SUM(E3:E7)</f>
        <v>678</v>
      </c>
      <c r="F2" s="6">
        <f>SUM(F3:F7)</f>
        <v>630</v>
      </c>
      <c r="G2" s="6">
        <f>SUM(G3:G7)</f>
        <v>539</v>
      </c>
      <c r="H2" s="6">
        <f>SUM(H3:H7)</f>
        <v>689</v>
      </c>
      <c r="I2" s="6">
        <f>SUM(I3:I7)</f>
        <v>989</v>
      </c>
      <c r="J2" s="6">
        <f>SUM(J3:J7)</f>
        <v>1589</v>
      </c>
    </row>
    <row r="3" spans="1:10" ht="18">
      <c r="A3" s="8" t="s">
        <v>5</v>
      </c>
      <c r="B3" s="9">
        <v>378</v>
      </c>
      <c r="C3" s="9">
        <v>266.7</v>
      </c>
      <c r="D3" s="10"/>
      <c r="E3" s="11">
        <f>E14</f>
        <v>255</v>
      </c>
      <c r="F3" s="11">
        <f>F14</f>
        <v>255</v>
      </c>
      <c r="G3" s="11">
        <v>130</v>
      </c>
      <c r="H3" s="11">
        <v>130</v>
      </c>
      <c r="I3" s="11">
        <v>130</v>
      </c>
      <c r="J3" s="11">
        <v>130</v>
      </c>
    </row>
    <row r="4" spans="1:10" ht="18">
      <c r="A4" s="8" t="s">
        <v>6</v>
      </c>
      <c r="B4" s="9">
        <v>217</v>
      </c>
      <c r="C4" s="9">
        <v>217</v>
      </c>
      <c r="D4" s="10"/>
      <c r="E4" s="11">
        <v>209</v>
      </c>
      <c r="F4" s="11">
        <v>209</v>
      </c>
      <c r="G4" s="11">
        <v>209</v>
      </c>
      <c r="H4" s="11">
        <v>209</v>
      </c>
      <c r="I4" s="11">
        <v>209</v>
      </c>
      <c r="J4" s="11">
        <v>209</v>
      </c>
    </row>
    <row r="5" spans="1:10" ht="18">
      <c r="A5" s="8" t="s">
        <v>7</v>
      </c>
      <c r="B5" s="11"/>
      <c r="C5" s="9">
        <v>5.7</v>
      </c>
      <c r="D5" s="10"/>
      <c r="E5" s="11">
        <f>E20</f>
        <v>108</v>
      </c>
      <c r="F5" s="11">
        <f>F20</f>
        <v>60</v>
      </c>
      <c r="G5" s="11">
        <v>150</v>
      </c>
      <c r="H5" s="11">
        <v>300</v>
      </c>
      <c r="I5" s="11">
        <v>600</v>
      </c>
      <c r="J5" s="11">
        <v>1200</v>
      </c>
    </row>
    <row r="6" spans="1:10" ht="18">
      <c r="A6" s="8" t="s">
        <v>8</v>
      </c>
      <c r="B6" s="9">
        <v>97</v>
      </c>
      <c r="C6" s="9">
        <v>95.5</v>
      </c>
      <c r="D6" s="10"/>
      <c r="E6" s="11">
        <v>106</v>
      </c>
      <c r="F6" s="11">
        <v>106</v>
      </c>
      <c r="G6" s="11">
        <v>50</v>
      </c>
      <c r="H6" s="11">
        <v>50</v>
      </c>
      <c r="I6" s="11">
        <v>50</v>
      </c>
      <c r="J6" s="11">
        <v>50</v>
      </c>
    </row>
    <row r="7" spans="1:10" ht="18">
      <c r="A7" s="8"/>
      <c r="B7" s="10"/>
      <c r="C7" s="10"/>
      <c r="D7" s="10"/>
      <c r="E7" s="11"/>
      <c r="F7" s="11"/>
      <c r="G7" s="11"/>
      <c r="H7" s="11"/>
      <c r="I7" s="11"/>
      <c r="J7" s="11"/>
    </row>
    <row r="8" spans="1:10" ht="18">
      <c r="A8" s="5" t="s">
        <v>9</v>
      </c>
      <c r="B8" s="12"/>
      <c r="C8" s="12"/>
      <c r="D8" s="12"/>
      <c r="E8" s="13"/>
      <c r="F8" s="13"/>
      <c r="G8" s="13"/>
      <c r="H8" s="13"/>
      <c r="I8" s="13"/>
      <c r="J8" s="13"/>
    </row>
    <row r="9" spans="1:10" ht="18">
      <c r="A9" s="8" t="s">
        <v>10</v>
      </c>
      <c r="B9" s="10"/>
      <c r="C9" s="10"/>
      <c r="D9" s="10"/>
      <c r="E9" s="11">
        <v>25</v>
      </c>
      <c r="F9" s="11">
        <v>25</v>
      </c>
      <c r="G9" s="11"/>
      <c r="H9" s="11"/>
      <c r="I9" s="11"/>
      <c r="J9" s="11"/>
    </row>
    <row r="10" spans="1:10" ht="18">
      <c r="A10" s="8" t="s">
        <v>11</v>
      </c>
      <c r="B10" s="10"/>
      <c r="C10" s="10"/>
      <c r="D10" s="11"/>
      <c r="E10" s="11">
        <v>27</v>
      </c>
      <c r="F10" s="11">
        <v>27</v>
      </c>
      <c r="G10" s="11"/>
      <c r="H10" s="11"/>
      <c r="I10" s="11"/>
      <c r="J10" s="11"/>
    </row>
    <row r="11" spans="1:10" ht="18">
      <c r="A11" s="8" t="s">
        <v>12</v>
      </c>
      <c r="B11" s="10"/>
      <c r="C11" s="10"/>
      <c r="D11" s="10"/>
      <c r="E11" s="11">
        <v>87</v>
      </c>
      <c r="F11" s="11">
        <v>87</v>
      </c>
      <c r="G11" s="11"/>
      <c r="H11" s="11"/>
      <c r="I11" s="11"/>
      <c r="J11" s="11"/>
    </row>
    <row r="12" spans="1:10" ht="18">
      <c r="A12" s="8" t="s">
        <v>13</v>
      </c>
      <c r="B12" s="10"/>
      <c r="C12" s="10"/>
      <c r="D12" s="10"/>
      <c r="E12" s="11">
        <v>116</v>
      </c>
      <c r="F12" s="11">
        <v>116</v>
      </c>
      <c r="G12" s="11"/>
      <c r="H12" s="11"/>
      <c r="I12" s="11"/>
      <c r="J12" s="11"/>
    </row>
    <row r="13" spans="1:10" ht="18">
      <c r="A13" s="8" t="s">
        <v>14</v>
      </c>
      <c r="B13" s="10"/>
      <c r="C13" s="10"/>
      <c r="D13" s="10"/>
      <c r="E13" s="11">
        <v>0</v>
      </c>
      <c r="F13" s="11">
        <v>0</v>
      </c>
      <c r="G13" s="11"/>
      <c r="H13" s="11"/>
      <c r="I13" s="11"/>
      <c r="J13" s="11"/>
    </row>
    <row r="14" spans="1:10" ht="18">
      <c r="A14" s="2" t="s">
        <v>15</v>
      </c>
      <c r="B14" s="4"/>
      <c r="C14" s="4"/>
      <c r="D14" s="4"/>
      <c r="E14" s="3">
        <f>SUM(E9:E13)</f>
        <v>255</v>
      </c>
      <c r="F14" s="3">
        <f>SUM(F9:F13)</f>
        <v>255</v>
      </c>
      <c r="G14" s="3"/>
      <c r="H14" s="3"/>
      <c r="I14" s="3"/>
      <c r="J14" s="3"/>
    </row>
    <row r="15" spans="1:10" ht="18">
      <c r="A15" s="8" t="s">
        <v>16</v>
      </c>
      <c r="B15" s="10"/>
      <c r="C15" s="10"/>
      <c r="D15" s="10"/>
      <c r="E15" s="11">
        <v>54</v>
      </c>
      <c r="F15" s="11">
        <v>54</v>
      </c>
      <c r="G15" s="11"/>
      <c r="H15" s="11"/>
      <c r="I15" s="11"/>
      <c r="J15" s="11"/>
    </row>
    <row r="16" spans="1:10" ht="18">
      <c r="A16" s="8" t="s">
        <v>17</v>
      </c>
      <c r="B16" s="10"/>
      <c r="C16" s="10"/>
      <c r="D16" s="10"/>
      <c r="E16" s="11">
        <v>155</v>
      </c>
      <c r="F16" s="11">
        <v>155</v>
      </c>
      <c r="G16" s="11"/>
      <c r="H16" s="11"/>
      <c r="I16" s="11"/>
      <c r="J16" s="11"/>
    </row>
    <row r="17" spans="1:10" ht="18">
      <c r="A17" s="2" t="s">
        <v>18</v>
      </c>
      <c r="B17" s="4"/>
      <c r="C17" s="4"/>
      <c r="D17" s="4"/>
      <c r="E17" s="4">
        <f>SUM(E15:E16)</f>
        <v>209</v>
      </c>
      <c r="F17" s="4">
        <f>SUM(F15:F16)</f>
        <v>209</v>
      </c>
      <c r="G17" s="4"/>
      <c r="H17" s="4"/>
      <c r="I17" s="4"/>
      <c r="J17" s="4"/>
    </row>
    <row r="18" spans="1:10" ht="18">
      <c r="A18" s="8" t="s">
        <v>19</v>
      </c>
      <c r="B18" s="10"/>
      <c r="C18" s="10"/>
      <c r="D18" s="10"/>
      <c r="E18" s="10">
        <v>8</v>
      </c>
      <c r="F18" s="10">
        <v>8</v>
      </c>
      <c r="G18" s="10"/>
      <c r="H18" s="10"/>
      <c r="I18" s="10"/>
      <c r="J18" s="10"/>
    </row>
    <row r="19" spans="1:10" ht="18">
      <c r="A19" s="8" t="s">
        <v>20</v>
      </c>
      <c r="B19" s="14"/>
      <c r="C19" s="10"/>
      <c r="D19" s="10"/>
      <c r="E19" s="11">
        <v>100</v>
      </c>
      <c r="F19" s="10">
        <v>52</v>
      </c>
      <c r="G19" s="10"/>
      <c r="H19" s="10"/>
      <c r="I19" s="10"/>
      <c r="J19" s="10"/>
    </row>
    <row r="20" spans="1:10" ht="18">
      <c r="A20" s="2" t="s">
        <v>21</v>
      </c>
      <c r="B20" s="14"/>
      <c r="C20" s="10"/>
      <c r="D20" s="10"/>
      <c r="E20" s="4">
        <f>SUM(E18:E19)</f>
        <v>108</v>
      </c>
      <c r="F20" s="4">
        <f>SUM(F18:F19)</f>
        <v>60</v>
      </c>
      <c r="G20" s="4"/>
      <c r="H20" s="4"/>
      <c r="I20" s="4"/>
      <c r="J20" s="4"/>
    </row>
    <row r="21" spans="1:10" ht="18">
      <c r="A21" s="8" t="s">
        <v>22</v>
      </c>
      <c r="B21" s="14"/>
      <c r="C21" s="10"/>
      <c r="D21" s="10"/>
      <c r="E21" s="11">
        <v>56</v>
      </c>
      <c r="F21" s="10">
        <v>56</v>
      </c>
      <c r="G21" s="10"/>
      <c r="H21" s="10"/>
      <c r="I21" s="10"/>
      <c r="J21" s="10"/>
    </row>
    <row r="22" spans="1:10" ht="18">
      <c r="A22" s="8" t="s">
        <v>23</v>
      </c>
      <c r="B22" s="10"/>
      <c r="C22" s="10"/>
      <c r="D22" s="10"/>
      <c r="E22" s="11">
        <v>50</v>
      </c>
      <c r="F22" s="11">
        <v>50</v>
      </c>
      <c r="G22" s="11"/>
      <c r="H22" s="11"/>
      <c r="I22" s="11"/>
      <c r="J22" s="11"/>
    </row>
    <row r="23" spans="1:10" ht="18">
      <c r="A23" s="5" t="s">
        <v>24</v>
      </c>
      <c r="B23" s="7">
        <v>-1271</v>
      </c>
      <c r="C23" s="7">
        <v>-935</v>
      </c>
      <c r="D23" s="7"/>
      <c r="E23" s="7">
        <v>-500</v>
      </c>
      <c r="F23" s="7">
        <v>-600</v>
      </c>
      <c r="G23" s="7">
        <v>-500</v>
      </c>
      <c r="H23" s="7">
        <v>-500</v>
      </c>
      <c r="I23" s="7">
        <v>-500</v>
      </c>
      <c r="J23" s="7">
        <v>-500</v>
      </c>
    </row>
    <row r="24" spans="1:10" ht="33.75">
      <c r="A24" s="8" t="s">
        <v>25</v>
      </c>
      <c r="B24" s="11">
        <v>-144</v>
      </c>
      <c r="C24" s="11">
        <v>-149</v>
      </c>
      <c r="D24" s="10"/>
      <c r="E24" s="11">
        <v>-170</v>
      </c>
      <c r="F24" s="11">
        <v>-175</v>
      </c>
      <c r="G24" s="11">
        <v>-130</v>
      </c>
      <c r="H24" s="11">
        <v>-130</v>
      </c>
      <c r="I24" s="11">
        <v>-130</v>
      </c>
      <c r="J24" s="11">
        <v>-130</v>
      </c>
    </row>
    <row r="25" spans="1:10" ht="18">
      <c r="A25" s="8" t="s">
        <v>26</v>
      </c>
      <c r="B25" s="11">
        <f>SUM(B23:B24)</f>
        <v>-1415</v>
      </c>
      <c r="C25" s="11">
        <f>SUM(C23:C24)</f>
        <v>-1084</v>
      </c>
      <c r="D25" s="11" t="s">
        <v>27</v>
      </c>
      <c r="E25" s="11">
        <f>SUM(E23:E24)</f>
        <v>-670</v>
      </c>
      <c r="F25" s="11">
        <f>SUM(F23:F24)</f>
        <v>-775</v>
      </c>
      <c r="G25" s="11">
        <f>SUM(G23:G24)</f>
        <v>-630</v>
      </c>
      <c r="H25" s="11">
        <f>SUM(H23:H24)</f>
        <v>-630</v>
      </c>
      <c r="I25" s="11">
        <f>SUM(I23:I24)</f>
        <v>-630</v>
      </c>
      <c r="J25" s="11">
        <f>SUM(J23:J24)</f>
        <v>-630</v>
      </c>
    </row>
    <row r="26" spans="1:10" ht="18">
      <c r="A26" s="5" t="s">
        <v>28</v>
      </c>
      <c r="B26" s="7">
        <f>B2+B25</f>
        <v>-723</v>
      </c>
      <c r="C26" s="7">
        <f>C2+C25</f>
        <v>-499.1</v>
      </c>
      <c r="D26" s="7" t="s">
        <v>29</v>
      </c>
      <c r="E26" s="7">
        <f>E2+E25</f>
        <v>8</v>
      </c>
      <c r="F26" s="7">
        <f>F2+F25</f>
        <v>-145</v>
      </c>
      <c r="G26" s="7">
        <f>G2+G25</f>
        <v>-91</v>
      </c>
      <c r="H26" s="7">
        <f>H2+H25</f>
        <v>59</v>
      </c>
      <c r="I26" s="7">
        <f>I2+I25</f>
        <v>359</v>
      </c>
      <c r="J26" s="7">
        <f>J2+J25</f>
        <v>959</v>
      </c>
    </row>
    <row r="27" spans="1:10" ht="18">
      <c r="A27" s="8" t="s">
        <v>30</v>
      </c>
      <c r="B27" s="11">
        <v>-94</v>
      </c>
      <c r="C27" s="11">
        <v>156</v>
      </c>
      <c r="D27" s="10"/>
      <c r="E27" s="11">
        <v>50</v>
      </c>
      <c r="F27" s="11">
        <v>75</v>
      </c>
      <c r="G27" s="11">
        <f>0.04*F36</f>
        <v>97.6296</v>
      </c>
      <c r="H27" s="11">
        <f>0.04*G36</f>
        <v>82.964384</v>
      </c>
      <c r="I27" s="11">
        <f>0.04*H36</f>
        <v>73.71255936</v>
      </c>
      <c r="J27" s="11">
        <f>0.04*I36</f>
        <v>76.0906617344</v>
      </c>
    </row>
    <row r="28" spans="1:10" ht="18">
      <c r="A28" s="8" t="s">
        <v>31</v>
      </c>
      <c r="B28" s="11">
        <v>-0.6</v>
      </c>
      <c r="C28" s="11">
        <v>-5.9</v>
      </c>
      <c r="D28" s="10"/>
      <c r="E28" s="15">
        <f>-5.9*1.4</f>
        <v>-8.26</v>
      </c>
      <c r="F28" s="15">
        <f>-5.9*1.4</f>
        <v>-8.26</v>
      </c>
      <c r="G28" s="15">
        <f>-5.9*1.4</f>
        <v>-8.26</v>
      </c>
      <c r="H28" s="15">
        <f>-5.9*1.4</f>
        <v>-8.26</v>
      </c>
      <c r="I28" s="15">
        <f>-5.9*1.4</f>
        <v>-8.26</v>
      </c>
      <c r="J28" s="15">
        <f>-5.9*1.4</f>
        <v>-8.26</v>
      </c>
    </row>
    <row r="29" spans="1:10" ht="18">
      <c r="A29" s="5" t="s">
        <v>32</v>
      </c>
      <c r="B29" s="16">
        <f>SUM(B26:B28)</f>
        <v>-817.6</v>
      </c>
      <c r="C29" s="16">
        <f>SUM(C26:C28)</f>
        <v>-349</v>
      </c>
      <c r="D29" s="16"/>
      <c r="E29" s="16">
        <f>SUM(E26:E28)</f>
        <v>49.74</v>
      </c>
      <c r="F29" s="17">
        <f>SUM(F26:F28)</f>
        <v>-78.26</v>
      </c>
      <c r="G29" s="17">
        <f>SUM(G26:G28)</f>
        <v>-1.6304000000000034</v>
      </c>
      <c r="H29" s="17">
        <f>SUM(H26:H28)</f>
        <v>133.704384</v>
      </c>
      <c r="I29" s="17">
        <f>SUM(I26:I28)</f>
        <v>424.45255936</v>
      </c>
      <c r="J29" s="17">
        <f>SUM(J26:J28)</f>
        <v>1026.8306617344</v>
      </c>
    </row>
    <row r="30" spans="1:10" ht="18">
      <c r="A30" s="2" t="s">
        <v>33</v>
      </c>
      <c r="B30" s="10"/>
      <c r="C30" s="10"/>
      <c r="D30" s="10"/>
      <c r="E30" s="11"/>
      <c r="F30" s="11"/>
      <c r="G30" s="11"/>
      <c r="H30" s="11"/>
      <c r="I30" s="11"/>
      <c r="J30" s="11"/>
    </row>
    <row r="31" spans="1:10" ht="18">
      <c r="A31" s="8" t="s">
        <v>34</v>
      </c>
      <c r="B31" s="10"/>
      <c r="C31" s="10"/>
      <c r="D31" s="10"/>
      <c r="E31" s="11">
        <v>-50</v>
      </c>
      <c r="F31" s="11">
        <v>-50</v>
      </c>
      <c r="G31" s="11">
        <v>0</v>
      </c>
      <c r="H31" s="11">
        <v>0</v>
      </c>
      <c r="I31" s="11">
        <v>0</v>
      </c>
      <c r="J31" s="11">
        <v>0</v>
      </c>
    </row>
    <row r="32" spans="1:10" ht="18">
      <c r="A32" s="8" t="s">
        <v>35</v>
      </c>
      <c r="B32" s="10"/>
      <c r="C32" s="10"/>
      <c r="D32" s="10"/>
      <c r="E32" s="11">
        <f aca="true" t="shared" si="0" ref="E32:F32">-E17</f>
        <v>-209</v>
      </c>
      <c r="F32" s="11">
        <f t="shared" si="0"/>
        <v>-209</v>
      </c>
      <c r="G32" s="11">
        <f aca="true" t="shared" si="1" ref="G32:J32">F32</f>
        <v>-209</v>
      </c>
      <c r="H32" s="11">
        <f t="shared" si="1"/>
        <v>-209</v>
      </c>
      <c r="I32" s="11">
        <f t="shared" si="1"/>
        <v>-209</v>
      </c>
      <c r="J32" s="11">
        <f t="shared" si="1"/>
        <v>-209</v>
      </c>
    </row>
    <row r="33" spans="1:10" ht="18">
      <c r="A33" s="8" t="s">
        <v>36</v>
      </c>
      <c r="B33" s="10"/>
      <c r="C33" s="10"/>
      <c r="D33" s="10"/>
      <c r="E33" s="11">
        <v>750</v>
      </c>
      <c r="F33" s="11">
        <f>130*5.4</f>
        <v>702</v>
      </c>
      <c r="G33" s="11">
        <v>0</v>
      </c>
      <c r="H33" s="11">
        <v>0</v>
      </c>
      <c r="I33" s="11">
        <v>0</v>
      </c>
      <c r="J33" s="11">
        <v>0</v>
      </c>
    </row>
    <row r="34" spans="1:10" ht="18">
      <c r="A34" s="8" t="s">
        <v>37</v>
      </c>
      <c r="B34" s="10"/>
      <c r="C34" s="10"/>
      <c r="D34" s="10"/>
      <c r="E34" s="11">
        <v>815</v>
      </c>
      <c r="F34" s="11">
        <v>815</v>
      </c>
      <c r="G34" s="11">
        <v>-136</v>
      </c>
      <c r="H34" s="11">
        <v>-136</v>
      </c>
      <c r="I34" s="11">
        <v>-136</v>
      </c>
      <c r="J34" s="11">
        <v>-136</v>
      </c>
    </row>
    <row r="35" spans="1:10" ht="18">
      <c r="A35" s="8" t="s">
        <v>38</v>
      </c>
      <c r="B35" s="10"/>
      <c r="C35" s="10"/>
      <c r="D35" s="10"/>
      <c r="E35" s="11">
        <v>-20</v>
      </c>
      <c r="F35" s="11">
        <v>-20</v>
      </c>
      <c r="G35" s="11">
        <v>-20</v>
      </c>
      <c r="H35" s="11">
        <v>-20</v>
      </c>
      <c r="I35" s="11">
        <v>-20</v>
      </c>
      <c r="J35" s="11">
        <v>-20</v>
      </c>
    </row>
    <row r="36" spans="1:10" ht="18">
      <c r="A36" s="5" t="s">
        <v>39</v>
      </c>
      <c r="B36" s="12"/>
      <c r="C36" s="12"/>
      <c r="D36" s="7">
        <v>1281</v>
      </c>
      <c r="E36" s="16">
        <f>SUM(E29:E35)+$D$36</f>
        <v>2616.74</v>
      </c>
      <c r="F36" s="16">
        <f>SUM(F29:F35)+$D$36</f>
        <v>2440.74</v>
      </c>
      <c r="G36" s="16">
        <f>SUM(G29:G35)+F36</f>
        <v>2074.1096</v>
      </c>
      <c r="H36" s="16">
        <f>SUM(H29:H35)+G36</f>
        <v>1842.813984</v>
      </c>
      <c r="I36" s="16">
        <f>SUM(I29:I35)+H36</f>
        <v>1902.26654336</v>
      </c>
      <c r="J36" s="16">
        <f>SUM(J29:J35)+I36</f>
        <v>2564.0972050944</v>
      </c>
    </row>
    <row r="37" spans="1:10" ht="18">
      <c r="A37" s="8" t="s">
        <v>40</v>
      </c>
      <c r="B37" s="10"/>
      <c r="C37" s="10"/>
      <c r="D37" s="18"/>
      <c r="E37" s="19">
        <f>E29/45</f>
        <v>1.1053333333333333</v>
      </c>
      <c r="F37" s="19">
        <f>F29/45</f>
        <v>-1.7391111111111113</v>
      </c>
      <c r="G37" s="19">
        <f>G29/45</f>
        <v>-0.036231111111111186</v>
      </c>
      <c r="H37" s="19">
        <f>H29/45</f>
        <v>2.9712085333333333</v>
      </c>
      <c r="I37" s="19">
        <f>I29/45</f>
        <v>9.43227909688889</v>
      </c>
      <c r="J37" s="19">
        <f>J29/45</f>
        <v>22.818459149653336</v>
      </c>
    </row>
    <row r="38" spans="1:10" ht="18">
      <c r="A38" s="20" t="s">
        <v>41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">
      <c r="A39" s="2" t="s">
        <v>42</v>
      </c>
      <c r="B39" s="10"/>
      <c r="C39" s="10"/>
      <c r="D39" s="19">
        <f>D36/45</f>
        <v>28.466666666666665</v>
      </c>
      <c r="E39" s="19">
        <f>E36/45</f>
        <v>58.14977777777777</v>
      </c>
      <c r="F39" s="19">
        <f>F36/45</f>
        <v>54.23866666666666</v>
      </c>
      <c r="G39" s="19">
        <f>G36/45</f>
        <v>46.09132444444444</v>
      </c>
      <c r="H39" s="19">
        <f>H36/45</f>
        <v>40.951421866666664</v>
      </c>
      <c r="I39" s="19">
        <f>I36/45</f>
        <v>42.27258985244445</v>
      </c>
      <c r="J39" s="19">
        <f>J36/45</f>
        <v>56.97993789098667</v>
      </c>
    </row>
    <row r="40" spans="1:10" ht="18">
      <c r="A40" s="2" t="s">
        <v>43</v>
      </c>
      <c r="B40" s="10"/>
      <c r="C40" s="10"/>
      <c r="D40" s="10"/>
      <c r="E40" s="10"/>
      <c r="F40" s="10">
        <v>85</v>
      </c>
      <c r="G40" s="19">
        <f>1.15*F40</f>
        <v>97.74999999999999</v>
      </c>
      <c r="H40" s="19">
        <f>1.15*G40</f>
        <v>112.41249999999998</v>
      </c>
      <c r="I40" s="19">
        <f>1.15*H40</f>
        <v>129.27437499999996</v>
      </c>
      <c r="J40" s="19">
        <f>1.15*I40</f>
        <v>148.66553124999996</v>
      </c>
    </row>
    <row r="41" spans="1:10" ht="18">
      <c r="A41" s="2" t="s">
        <v>44</v>
      </c>
      <c r="B41" s="10"/>
      <c r="C41" s="10"/>
      <c r="D41" s="10"/>
      <c r="E41" s="10"/>
      <c r="F41" s="10">
        <v>10</v>
      </c>
      <c r="G41" s="19">
        <f>1.15*F41</f>
        <v>11.5</v>
      </c>
      <c r="H41" s="19">
        <f>1.15*G41</f>
        <v>13.225</v>
      </c>
      <c r="I41" s="19">
        <f>1.15*H41</f>
        <v>15.208749999999998</v>
      </c>
      <c r="J41" s="19">
        <f>1.15*I41</f>
        <v>17.490062499999997</v>
      </c>
    </row>
    <row r="42" spans="1:10" ht="18">
      <c r="A42" s="2" t="s">
        <v>45</v>
      </c>
      <c r="B42" s="10"/>
      <c r="C42" s="10"/>
      <c r="D42" s="10"/>
      <c r="E42" s="10"/>
      <c r="F42" s="10">
        <v>5</v>
      </c>
      <c r="G42" s="19">
        <f>1.15*F42</f>
        <v>5.75</v>
      </c>
      <c r="H42" s="19">
        <f>1.15*G42</f>
        <v>6.6125</v>
      </c>
      <c r="I42" s="19">
        <f>1.15*H42</f>
        <v>7.604374999999999</v>
      </c>
      <c r="J42" s="19">
        <f>1.15*I42</f>
        <v>8.745031249999998</v>
      </c>
    </row>
    <row r="43" spans="1:10" ht="18">
      <c r="A43" s="2" t="s">
        <v>46</v>
      </c>
      <c r="B43" s="10"/>
      <c r="C43" s="10"/>
      <c r="D43" s="10"/>
      <c r="E43" s="10"/>
      <c r="F43" s="10">
        <v>10</v>
      </c>
      <c r="G43" s="19">
        <f>1.15*F43</f>
        <v>11.5</v>
      </c>
      <c r="H43" s="19">
        <f>1.15*G43</f>
        <v>13.225</v>
      </c>
      <c r="I43" s="19">
        <f>1.15*H43</f>
        <v>15.208749999999998</v>
      </c>
      <c r="J43" s="19">
        <f>1.15*I43</f>
        <v>17.490062499999997</v>
      </c>
    </row>
    <row r="44" spans="1:10" ht="18">
      <c r="A44" s="2" t="s">
        <v>47</v>
      </c>
      <c r="B44" s="10"/>
      <c r="C44" s="10"/>
      <c r="D44" s="10"/>
      <c r="E44" s="10"/>
      <c r="F44" s="10">
        <v>5</v>
      </c>
      <c r="G44" s="10">
        <v>5</v>
      </c>
      <c r="H44" s="10">
        <v>5</v>
      </c>
      <c r="I44" s="10">
        <v>5</v>
      </c>
      <c r="J44" s="10">
        <v>5</v>
      </c>
    </row>
    <row r="45" spans="1:10" ht="18">
      <c r="A45" s="2" t="s">
        <v>48</v>
      </c>
      <c r="B45" s="10"/>
      <c r="C45" s="10"/>
      <c r="D45" s="10"/>
      <c r="E45" s="10"/>
      <c r="F45" s="4">
        <f>SUM(F39:F44)</f>
        <v>169.23866666666666</v>
      </c>
      <c r="G45" s="4">
        <f>SUM(G39:G44)</f>
        <v>177.5913244444444</v>
      </c>
      <c r="H45" s="4">
        <f>SUM(H39:H44)</f>
        <v>191.42642186666666</v>
      </c>
      <c r="I45" s="4">
        <f>SUM(I39:I44)</f>
        <v>214.56883985244443</v>
      </c>
      <c r="J45" s="4">
        <f>SUM(J39:J44)</f>
        <v>254.37062539098662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1" customWidth="1"/>
  </cols>
  <sheetData>
    <row r="1" spans="1:6" ht="14.25">
      <c r="A1" s="22" t="s">
        <v>49</v>
      </c>
      <c r="B1" s="22"/>
      <c r="C1" s="22"/>
      <c r="D1" s="22"/>
      <c r="E1" s="22"/>
      <c r="F1" s="22"/>
    </row>
    <row r="2" spans="1:6" ht="15.75">
      <c r="A2" s="23"/>
      <c r="B2" s="24" t="s">
        <v>50</v>
      </c>
      <c r="C2" s="25"/>
      <c r="D2" s="25"/>
      <c r="E2" s="25"/>
      <c r="F2" s="25"/>
    </row>
    <row r="3" spans="1:6" ht="15.75">
      <c r="A3" s="23"/>
      <c r="B3" s="26" t="s">
        <v>51</v>
      </c>
      <c r="C3" s="25"/>
      <c r="D3" s="25"/>
      <c r="E3" s="25"/>
      <c r="F3" s="25"/>
    </row>
    <row r="4" spans="1:6" ht="15.75">
      <c r="A4" s="23"/>
      <c r="B4" s="26" t="s">
        <v>52</v>
      </c>
      <c r="C4" s="25"/>
      <c r="D4" s="25"/>
      <c r="E4" s="25"/>
      <c r="F4" s="25"/>
    </row>
    <row r="5" spans="1:6" ht="15.75">
      <c r="A5" s="23"/>
      <c r="B5" s="26" t="s">
        <v>53</v>
      </c>
      <c r="C5" s="25"/>
      <c r="D5" s="25"/>
      <c r="E5" s="25"/>
      <c r="F5" s="25"/>
    </row>
    <row r="6" spans="1:6" ht="15.75">
      <c r="A6" s="23"/>
      <c r="B6" s="26" t="s">
        <v>54</v>
      </c>
      <c r="C6" s="25"/>
      <c r="D6" s="25"/>
      <c r="E6" s="25"/>
      <c r="F6" s="25"/>
    </row>
    <row r="7" spans="1:6" ht="15.75">
      <c r="A7" s="23"/>
      <c r="B7" s="26" t="s">
        <v>55</v>
      </c>
      <c r="C7" s="25"/>
      <c r="D7" s="25"/>
      <c r="E7" s="25"/>
      <c r="F7" s="25"/>
    </row>
    <row r="8" spans="1:6" ht="15.75">
      <c r="A8" s="23"/>
      <c r="B8" s="26" t="s">
        <v>56</v>
      </c>
      <c r="C8" s="25"/>
      <c r="D8" s="25"/>
      <c r="E8" s="25"/>
      <c r="F8" s="25"/>
    </row>
    <row r="9" spans="1:6" ht="15.75">
      <c r="A9" s="23"/>
      <c r="B9" s="26" t="s">
        <v>57</v>
      </c>
      <c r="C9" s="25"/>
      <c r="D9" s="25"/>
      <c r="E9" s="25"/>
      <c r="F9" s="25"/>
    </row>
    <row r="10" spans="1:6" ht="15.75">
      <c r="A10" s="23"/>
      <c r="B10" s="26" t="s">
        <v>58</v>
      </c>
      <c r="C10" s="25"/>
      <c r="D10" s="25"/>
      <c r="E10" s="25"/>
      <c r="F10" s="25"/>
    </row>
    <row r="11" spans="1:6" ht="15.75">
      <c r="A11" s="23"/>
      <c r="B11" s="26" t="s">
        <v>59</v>
      </c>
      <c r="C11" s="25"/>
      <c r="D11" s="25"/>
      <c r="E11" s="25"/>
      <c r="F11" s="25"/>
    </row>
    <row r="12" spans="1:6" ht="15.75">
      <c r="A12" s="23"/>
      <c r="B12" s="26" t="s">
        <v>60</v>
      </c>
      <c r="C12" s="25"/>
      <c r="D12" s="25"/>
      <c r="E12" s="25"/>
      <c r="F12" s="25"/>
    </row>
    <row r="13" spans="1:6" ht="15.75">
      <c r="A13" s="23"/>
      <c r="B13" s="24" t="s">
        <v>61</v>
      </c>
      <c r="C13" s="25"/>
      <c r="D13" s="25"/>
      <c r="E13" s="25"/>
      <c r="F13" s="25"/>
    </row>
    <row r="14" spans="1:6" ht="14.25">
      <c r="A14" s="23"/>
      <c r="B14" s="25"/>
      <c r="C14" s="25"/>
      <c r="D14" s="25"/>
      <c r="E14" s="25"/>
      <c r="F14" s="25"/>
    </row>
    <row r="15" spans="1:6" ht="15">
      <c r="A15" s="27"/>
      <c r="B15" s="28"/>
      <c r="C15" s="28"/>
      <c r="D15" s="28"/>
      <c r="E15" s="28"/>
      <c r="F15" s="28"/>
    </row>
    <row r="16" spans="1:6" ht="15">
      <c r="A16" s="29"/>
      <c r="B16" s="29"/>
      <c r="C16" s="29"/>
      <c r="D16" s="29"/>
      <c r="E16" s="29"/>
      <c r="F16" s="2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