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4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<sst xmlns="http://schemas.openxmlformats.org/spreadsheetml/2006/main" count="120" uniqueCount="69">
  <si>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Schouw &amp; Co. værdiberegning</t>
  </si>
  <si>
    <t>Vestas Wind System</t>
  </si>
  <si>
    <t>Porteføljeselskab:</t>
  </si>
  <si>
    <t>Antal aktier</t>
  </si>
  <si>
    <t>Kurs</t>
  </si>
  <si>
    <t>Værdi</t>
  </si>
  <si>
    <t>Schouw markedsværdi</t>
  </si>
  <si>
    <t>%</t>
  </si>
  <si>
    <t>Aktiebeholdning:</t>
  </si>
  <si>
    <t>Hver gang VWS ændrer sig med 10 point giver dette, alt andet lige, en tilsvarende ændring i Schouw's værdi på 40 mio. kr.</t>
  </si>
  <si>
    <t>% af aktiekapitalen</t>
  </si>
  <si>
    <t>Schouw markedsværdi excl. egne aktier udgør dermed:</t>
  </si>
  <si>
    <t>Schouw har bemyndigelse til at erhverve og eje op til 20% af egne aktier.</t>
  </si>
  <si>
    <t>Med en P/E værdi på 6 giver det en markedsværdi på:</t>
  </si>
  <si>
    <t>Nettoresultatet for helåret 2009:</t>
  </si>
  <si>
    <t>Fibertex - 100% ejet</t>
  </si>
  <si>
    <t>Nettoresultatet for helåret 2009</t>
  </si>
  <si>
    <t>kr.</t>
  </si>
  <si>
    <t>Biomar</t>
  </si>
  <si>
    <t>Fibertex</t>
  </si>
  <si>
    <t>Grene</t>
  </si>
  <si>
    <t>Hydra</t>
  </si>
  <si>
    <t>Martin</t>
  </si>
  <si>
    <t>Xergi</t>
  </si>
  <si>
    <t>Incuba</t>
  </si>
  <si>
    <t>I alt</t>
  </si>
  <si>
    <t>Hydra - 100% ejet</t>
  </si>
  <si>
    <t>Grene - 100% ejet</t>
  </si>
  <si>
    <t>Martin - 100% ejet</t>
  </si>
  <si>
    <t>Værdi:</t>
  </si>
  <si>
    <t>Excl. VWS, er værdien af porteføljeselskaberne:</t>
  </si>
  <si>
    <t xml:space="preserve">Kurs </t>
  </si>
  <si>
    <t>(Ejerandel på 1,96% af aktiekapitalen i VWS)</t>
  </si>
  <si>
    <t>Xergi - 50% ejet</t>
  </si>
  <si>
    <t>Pga. negativ resultat har jeg estimeret markedsværdi til bogført egenkaital:</t>
  </si>
  <si>
    <t>Incuba - 49% ejet</t>
  </si>
  <si>
    <t>Værdi af Schouw &amp; Co.</t>
  </si>
  <si>
    <t>BioMar - 100% ejet</t>
  </si>
  <si>
    <t>Schouw andel af egne aktier</t>
  </si>
  <si>
    <t>Værdi af porteføljeseskaber</t>
  </si>
  <si>
    <t>≤</t>
  </si>
  <si>
    <t>Kurs i DKK ved NOK/DKK 0,95</t>
  </si>
  <si>
    <t>Lerøy</t>
  </si>
  <si>
    <t>Værdi af porteføljeselskaber</t>
  </si>
  <si>
    <t>VWS værdi af Schouw &amp; Co.'s samlede markedsværdi udgør dermed:</t>
  </si>
  <si>
    <t>Dette betyder alt andet lige en ændring i kursen i Schouw &amp; Co. på kr. 1,57</t>
  </si>
  <si>
    <t>Lerøy's værdi af Schouw &amp; Co.'s samlede markedsværdi udgør dermed:</t>
  </si>
  <si>
    <t>Dette betyder alt andet lige en ændring i kursen  i Schouw &amp; Co. på kr. 0,41</t>
  </si>
  <si>
    <t>Hver gang Lerøy ændrer sig med NOK 10 point  giver dette, alt andet lige, en tilsvarende ændring i Schouw's værdi på 10 mio. kr.</t>
  </si>
  <si>
    <t>Andel af omsætning</t>
  </si>
  <si>
    <t>Fibertex Personal Care</t>
  </si>
  <si>
    <t>Fibertex Nonwovnens</t>
  </si>
  <si>
    <t>Hydra-Grene</t>
  </si>
  <si>
    <t>I mio. kr.</t>
  </si>
  <si>
    <t>Porteføljeselskaber:</t>
  </si>
  <si>
    <t>Ejendomme</t>
  </si>
  <si>
    <t xml:space="preserve">Ud over porteføljevirksomhedernes egne driftsrelaterede ejendomme ejer </t>
  </si>
  <si>
    <t xml:space="preserve">moderselskabet Schouw &amp; Co. direkte få øvrige ejendomme. </t>
  </si>
  <si>
    <t xml:space="preserve">kr. </t>
  </si>
  <si>
    <t>Samlet værdi af selskaber incl. VWS og Lerøy, men excl. egne aktier.</t>
  </si>
  <si>
    <t>Samlet værdi af selskaber incl. VWS, Lerøy og egne aktier</t>
  </si>
  <si>
    <t>----------------------------------------------------------------------Begrundelse----------------------------------------------------------------------</t>
  </si>
  <si>
    <t>Pga. negativ resultat har jeg medtaget Incuba til bogført værdi jf.  rengskab</t>
  </si>
  <si>
    <t>EBIT-margin</t>
  </si>
  <si>
    <t>I %</t>
  </si>
  <si>
    <t>Neg.</t>
  </si>
  <si>
    <t>Fibertex (Personal Care+Nonwovnens</t>
  </si>
  <si>
    <t>Andel af værdi</t>
  </si>
  <si>
    <t>Vestas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</si>
</sst>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8" fillId="0" borderId="0" xfId="0" applyNumberFormat="1" applyFont="1" applyAlignment="1" quotePrefix="1">
      <alignment horizont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825"/>
          <c:w val="0.637"/>
          <c:h val="0.779"/>
        </c:manualLayout>
      </c:layout>
      <c:pie3DChart>
        <c:varyColors val="1"/>
        <c:ser>
          <c:idx val="0"/>
          <c:order val="0"/>
          <c:tx>
            <c:strRef>
              <c:f>Ark1!$A$87</c:f>
              <c:strCache>
                <c:ptCount val="1"/>
                <c:pt idx="0">
                  <c:v>Andel af omsætning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Ark1!$A$88:$A$94</c:f>
              <c:strCache/>
            </c:strRef>
          </c:cat>
          <c:val>
            <c:numRef>
              <c:f>Ark1!$B$88:$B$94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6875"/>
          <c:w val="0.302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Andel af værdiansættelse</a:t>
            </a:r>
          </a:p>
        </c:rich>
      </c:tx>
      <c:layout>
        <c:manualLayout>
          <c:xMode val="factor"/>
          <c:yMode val="factor"/>
          <c:x val="0.104"/>
          <c:y val="-0.00725"/>
        </c:manualLayout>
      </c:layout>
      <c:spPr>
        <a:noFill/>
        <a:ln w="3175">
          <a:noFill/>
        </a:ln>
      </c:spPr>
    </c:title>
    <c:view3D>
      <c:rotX val="3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0205"/>
          <c:y val="0.17775"/>
          <c:w val="0.74625"/>
          <c:h val="0.78375"/>
        </c:manualLayout>
      </c:layout>
      <c:pie3DChart>
        <c:varyColors val="1"/>
        <c:ser>
          <c:idx val="0"/>
          <c:order val="0"/>
          <c:tx>
            <c:strRef>
              <c:f>Ark1!$B$112</c:f>
              <c:strCache>
                <c:ptCount val="1"/>
                <c:pt idx="0">
                  <c:v>Andel af værdi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Ark1!$A$113:$A$122</c:f>
              <c:strCache/>
            </c:strRef>
          </c:cat>
          <c:val>
            <c:numRef>
              <c:f>Ark1!$B$113:$B$122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18275"/>
          <c:w val="0.19525"/>
          <c:h val="0.77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95</xdr:row>
      <xdr:rowOff>0</xdr:rowOff>
    </xdr:from>
    <xdr:to>
      <xdr:col>3</xdr:col>
      <xdr:colOff>438150</xdr:colOff>
      <xdr:row>109</xdr:row>
      <xdr:rowOff>76200</xdr:rowOff>
    </xdr:to>
    <xdr:graphicFrame>
      <xdr:nvGraphicFramePr>
        <xdr:cNvPr id="1" name="Diagram 7"/>
        <xdr:cNvGraphicFramePr/>
      </xdr:nvGraphicFramePr>
      <xdr:xfrm>
        <a:off x="9525" y="18583275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638175</xdr:colOff>
      <xdr:row>110</xdr:row>
      <xdr:rowOff>95250</xdr:rowOff>
    </xdr:from>
    <xdr:to>
      <xdr:col>6</xdr:col>
      <xdr:colOff>142875</xdr:colOff>
      <xdr:row>124</xdr:row>
      <xdr:rowOff>171450</xdr:rowOff>
    </xdr:to>
    <xdr:graphicFrame>
      <xdr:nvGraphicFramePr>
        <xdr:cNvPr id="2" name="Diagram 2"/>
        <xdr:cNvGraphicFramePr/>
      </xdr:nvGraphicFramePr>
      <xdr:xfrm>
        <a:off x="3590925" y="21536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03">
      <selection activeCell="B113" sqref="B113:B123"/>
    </sheetView>
  </sheetViews>
  <sheetFormatPr defaultColWidth="9.140625" defaultRowHeight="15"/>
  <cols>
    <col min="1" max="1" width="27.7109375" style="1" customWidth="1"/>
    <col min="2" max="2" width="16.57421875" style="1" customWidth="1"/>
    <col min="3" max="3" width="18.7109375" style="1" customWidth="1"/>
    <col min="4" max="4" width="33.7109375" style="1" customWidth="1"/>
    <col min="5" max="5" width="17.57421875" style="1" bestFit="1" customWidth="1"/>
    <col min="6" max="6" width="6.00390625" style="1" customWidth="1"/>
    <col min="7" max="7" width="10.140625" style="1" customWidth="1"/>
    <col min="8" max="8" width="11.140625" style="1" bestFit="1" customWidth="1"/>
    <col min="9" max="9" width="10.140625" style="1" bestFit="1" customWidth="1"/>
    <col min="10" max="16384" width="9.140625" style="1" customWidth="1"/>
  </cols>
  <sheetData>
    <row r="1" spans="1:5" ht="18.75">
      <c r="A1" s="24" t="s">
        <v>0</v>
      </c>
      <c r="B1" s="24"/>
      <c r="C1" s="24"/>
      <c r="E1" s="1" t="s">
        <v>40</v>
      </c>
    </row>
    <row r="2" spans="1:3" ht="18.75">
      <c r="A2" s="20"/>
      <c r="B2" s="20"/>
      <c r="C2" s="20"/>
    </row>
    <row r="3" spans="1:3" ht="18.75">
      <c r="A3" s="20"/>
      <c r="B3" s="20"/>
      <c r="C3" s="20"/>
    </row>
    <row r="4" ht="15">
      <c r="A4" s="9" t="s">
        <v>36</v>
      </c>
    </row>
    <row r="5" spans="1:8" ht="15.75" thickBot="1">
      <c r="A5" s="9"/>
      <c r="B5" s="1" t="s">
        <v>59</v>
      </c>
      <c r="E5" s="1">
        <f>C32+D39+D47+E85</f>
        <v>4170063157.894737</v>
      </c>
      <c r="G5" s="9" t="s">
        <v>4</v>
      </c>
      <c r="H5" s="10">
        <f>E5/B12</f>
        <v>163.53188854489164</v>
      </c>
    </row>
    <row r="6" ht="15.75" thickTop="1">
      <c r="A6" s="9"/>
    </row>
    <row r="7" spans="1:8" ht="15.75" thickBot="1">
      <c r="A7" s="9"/>
      <c r="B7" s="1" t="s">
        <v>60</v>
      </c>
      <c r="E7" s="1">
        <f>E5+D16</f>
        <v>4407872945.394737</v>
      </c>
      <c r="G7" s="9" t="s">
        <v>4</v>
      </c>
      <c r="H7" s="10">
        <f>E7/B12</f>
        <v>172.8577625644995</v>
      </c>
    </row>
    <row r="8" spans="1:8" ht="15.75" thickTop="1">
      <c r="A8" s="9"/>
      <c r="G8" s="9"/>
      <c r="H8" s="22"/>
    </row>
    <row r="9" ht="15">
      <c r="A9" s="9"/>
    </row>
    <row r="10" ht="15">
      <c r="A10" s="9" t="s">
        <v>6</v>
      </c>
    </row>
    <row r="11" spans="2:4" ht="15">
      <c r="B11" s="2" t="s">
        <v>3</v>
      </c>
      <c r="C11" s="2" t="s">
        <v>4</v>
      </c>
      <c r="D11" s="2" t="s">
        <v>5</v>
      </c>
    </row>
    <row r="12" spans="1:4" ht="15.75" thickBot="1">
      <c r="A12" s="9"/>
      <c r="B12" s="1">
        <v>25500000</v>
      </c>
      <c r="C12" s="4">
        <v>146.5</v>
      </c>
      <c r="D12" s="7">
        <f>B12*C12</f>
        <v>3735750000</v>
      </c>
    </row>
    <row r="13" spans="1:4" ht="15.75" thickTop="1">
      <c r="A13" s="9"/>
      <c r="C13" s="4"/>
      <c r="D13" s="17"/>
    </row>
    <row r="14" spans="1:4" ht="15">
      <c r="A14" s="9" t="s">
        <v>38</v>
      </c>
      <c r="D14" s="3"/>
    </row>
    <row r="15" spans="2:4" ht="15">
      <c r="B15" s="1" t="s">
        <v>3</v>
      </c>
      <c r="C15" s="1" t="s">
        <v>31</v>
      </c>
      <c r="D15" s="1" t="s">
        <v>5</v>
      </c>
    </row>
    <row r="16" spans="1:4" ht="15.75" thickBot="1">
      <c r="A16" s="9"/>
      <c r="B16" s="1">
        <v>1623275</v>
      </c>
      <c r="C16" s="4">
        <f>C12</f>
        <v>146.5</v>
      </c>
      <c r="D16" s="7">
        <f>B16*C16</f>
        <v>237809787.5</v>
      </c>
    </row>
    <row r="17" spans="1:5" ht="15.75" thickTop="1">
      <c r="A17" s="9"/>
      <c r="C17" s="4">
        <f>B16*100/B12</f>
        <v>6.365784313725491</v>
      </c>
      <c r="D17" s="1" t="s">
        <v>10</v>
      </c>
      <c r="E17" s="1" t="s">
        <v>12</v>
      </c>
    </row>
    <row r="18" ht="15">
      <c r="A18" s="9"/>
    </row>
    <row r="19" ht="15">
      <c r="A19" s="9" t="s">
        <v>39</v>
      </c>
    </row>
    <row r="20" spans="1:5" ht="15">
      <c r="A20" s="9"/>
      <c r="B20" s="1" t="s">
        <v>11</v>
      </c>
      <c r="E20" s="1">
        <f>D12-D16</f>
        <v>3497940212.5</v>
      </c>
    </row>
    <row r="21" spans="1:5" ht="15">
      <c r="A21" s="9"/>
      <c r="B21" s="1" t="s">
        <v>30</v>
      </c>
      <c r="E21" s="1">
        <f>E20-D39</f>
        <v>2617940212.5</v>
      </c>
    </row>
    <row r="22" ht="15">
      <c r="A22" s="9"/>
    </row>
    <row r="23" ht="15">
      <c r="A23" s="9" t="s">
        <v>43</v>
      </c>
    </row>
    <row r="24" spans="1:3" ht="15">
      <c r="A24" s="9"/>
      <c r="B24" s="11" t="s">
        <v>2</v>
      </c>
      <c r="C24" s="12" t="s">
        <v>29</v>
      </c>
    </row>
    <row r="25" spans="1:3" ht="15">
      <c r="A25" s="9"/>
      <c r="B25" s="13" t="s">
        <v>18</v>
      </c>
      <c r="C25" s="14">
        <f>E57</f>
        <v>1965600000</v>
      </c>
    </row>
    <row r="26" spans="1:3" ht="15">
      <c r="A26" s="9"/>
      <c r="B26" s="13" t="s">
        <v>19</v>
      </c>
      <c r="C26" s="14">
        <f>E61</f>
        <v>588600000</v>
      </c>
    </row>
    <row r="27" spans="1:3" ht="15">
      <c r="A27" s="9"/>
      <c r="B27" s="13" t="s">
        <v>20</v>
      </c>
      <c r="C27" s="14">
        <f>E65</f>
        <v>166800000</v>
      </c>
    </row>
    <row r="28" spans="1:3" ht="15">
      <c r="A28" s="9"/>
      <c r="B28" s="13" t="s">
        <v>21</v>
      </c>
      <c r="C28" s="14">
        <f>E69</f>
        <v>247800000</v>
      </c>
    </row>
    <row r="29" spans="1:3" ht="15">
      <c r="A29" s="9"/>
      <c r="B29" s="13" t="s">
        <v>22</v>
      </c>
      <c r="C29" s="14">
        <f>E73</f>
        <v>0</v>
      </c>
    </row>
    <row r="30" spans="1:3" ht="15">
      <c r="A30" s="9"/>
      <c r="B30" s="13" t="s">
        <v>23</v>
      </c>
      <c r="C30" s="14">
        <f>E77</f>
        <v>0</v>
      </c>
    </row>
    <row r="31" spans="1:3" ht="15">
      <c r="A31" s="9"/>
      <c r="B31" s="13" t="s">
        <v>24</v>
      </c>
      <c r="C31" s="14">
        <f>E81</f>
        <v>53000000</v>
      </c>
    </row>
    <row r="32" spans="1:3" ht="15.75" thickBot="1">
      <c r="A32" s="9"/>
      <c r="B32" s="15" t="s">
        <v>25</v>
      </c>
      <c r="C32" s="16">
        <f>SUM(C25:C31)</f>
        <v>3021800000</v>
      </c>
    </row>
    <row r="33" ht="15.75" thickTop="1">
      <c r="A33" s="9"/>
    </row>
    <row r="34" ht="15">
      <c r="A34" s="9"/>
    </row>
    <row r="35" spans="1:9" ht="18.75">
      <c r="A35" s="27" t="s">
        <v>61</v>
      </c>
      <c r="B35" s="28"/>
      <c r="C35" s="28"/>
      <c r="D35" s="28"/>
      <c r="E35" s="28"/>
      <c r="F35" s="28"/>
      <c r="G35" s="28"/>
      <c r="H35" s="28"/>
      <c r="I35" s="28"/>
    </row>
    <row r="36" ht="15">
      <c r="A36" s="9"/>
    </row>
    <row r="37" ht="15">
      <c r="A37" s="9" t="s">
        <v>8</v>
      </c>
    </row>
    <row r="38" spans="1:4" ht="15">
      <c r="A38" s="9" t="s">
        <v>1</v>
      </c>
      <c r="B38" s="2" t="s">
        <v>3</v>
      </c>
      <c r="C38" s="2" t="s">
        <v>4</v>
      </c>
      <c r="D38" s="2" t="s">
        <v>5</v>
      </c>
    </row>
    <row r="39" spans="1:5" ht="15.75" thickBot="1">
      <c r="A39" s="9"/>
      <c r="B39" s="1">
        <v>4000000</v>
      </c>
      <c r="C39" s="4">
        <v>220</v>
      </c>
      <c r="D39" s="7">
        <f>B39*C39</f>
        <v>880000000</v>
      </c>
      <c r="E39" s="1" t="s">
        <v>32</v>
      </c>
    </row>
    <row r="40" spans="1:4" ht="15.75" thickTop="1">
      <c r="A40" s="9"/>
      <c r="D40" s="3"/>
    </row>
    <row r="41" spans="1:7" ht="15">
      <c r="A41" s="9"/>
      <c r="B41" s="1" t="s">
        <v>44</v>
      </c>
      <c r="F41" s="5">
        <f>100-(((D12-D39)*100)/D12)</f>
        <v>23.556180151241378</v>
      </c>
      <c r="G41" s="6" t="s">
        <v>7</v>
      </c>
    </row>
    <row r="42" spans="1:2" ht="15">
      <c r="A42" s="9"/>
      <c r="B42" s="1" t="s">
        <v>9</v>
      </c>
    </row>
    <row r="43" spans="1:2" ht="15">
      <c r="A43" s="9"/>
      <c r="B43" s="1" t="s">
        <v>45</v>
      </c>
    </row>
    <row r="44" ht="15">
      <c r="A44" s="9"/>
    </row>
    <row r="45" spans="1:3" ht="15">
      <c r="A45" s="9"/>
      <c r="C45" s="25" t="s">
        <v>41</v>
      </c>
    </row>
    <row r="46" spans="1:4" ht="15">
      <c r="A46" s="9" t="s">
        <v>42</v>
      </c>
      <c r="B46" s="2" t="s">
        <v>3</v>
      </c>
      <c r="C46" s="26"/>
      <c r="D46" s="2" t="s">
        <v>5</v>
      </c>
    </row>
    <row r="47" spans="1:4" ht="15.75" thickBot="1">
      <c r="A47" s="9"/>
      <c r="B47" s="1">
        <v>1000000</v>
      </c>
      <c r="C47" s="4">
        <f>176/0.95</f>
        <v>185.26315789473685</v>
      </c>
      <c r="D47" s="7">
        <f>B47*C47</f>
        <v>185263157.89473686</v>
      </c>
    </row>
    <row r="48" ht="15.75" thickTop="1">
      <c r="A48" s="9"/>
    </row>
    <row r="49" spans="1:7" ht="15">
      <c r="A49" s="9"/>
      <c r="B49" s="1" t="s">
        <v>46</v>
      </c>
      <c r="F49" s="4">
        <f>100-(((D12-D47)*100)/D12)</f>
        <v>4.959195821313983</v>
      </c>
      <c r="G49" s="1" t="s">
        <v>7</v>
      </c>
    </row>
    <row r="50" spans="1:2" ht="15">
      <c r="A50" s="9"/>
      <c r="B50" s="1" t="s">
        <v>48</v>
      </c>
    </row>
    <row r="51" spans="1:2" ht="15">
      <c r="A51" s="9"/>
      <c r="B51" s="1" t="s">
        <v>47</v>
      </c>
    </row>
    <row r="52" ht="15">
      <c r="A52" s="9"/>
    </row>
    <row r="53" ht="15">
      <c r="A53" s="18" t="s">
        <v>54</v>
      </c>
    </row>
    <row r="55" ht="15">
      <c r="A55" s="9" t="s">
        <v>37</v>
      </c>
    </row>
    <row r="56" spans="1:6" ht="15">
      <c r="A56" s="9"/>
      <c r="B56" s="1" t="s">
        <v>14</v>
      </c>
      <c r="E56" s="1">
        <v>327600000</v>
      </c>
      <c r="F56" s="1" t="s">
        <v>17</v>
      </c>
    </row>
    <row r="57" spans="1:6" ht="15.75" thickBot="1">
      <c r="A57" s="9"/>
      <c r="B57" s="1" t="s">
        <v>13</v>
      </c>
      <c r="E57" s="8">
        <f>E56*6</f>
        <v>1965600000</v>
      </c>
      <c r="F57" s="1" t="s">
        <v>17</v>
      </c>
    </row>
    <row r="58" ht="15.75" thickTop="1">
      <c r="A58" s="9"/>
    </row>
    <row r="59" ht="15">
      <c r="A59" s="9" t="s">
        <v>15</v>
      </c>
    </row>
    <row r="60" spans="1:6" ht="15">
      <c r="A60" s="9"/>
      <c r="B60" s="1" t="s">
        <v>16</v>
      </c>
      <c r="E60" s="1">
        <v>98100000</v>
      </c>
      <c r="F60" s="1" t="s">
        <v>17</v>
      </c>
    </row>
    <row r="61" spans="1:6" ht="15.75" thickBot="1">
      <c r="A61" s="9"/>
      <c r="B61" s="1" t="s">
        <v>13</v>
      </c>
      <c r="E61" s="8">
        <f>E60*6</f>
        <v>588600000</v>
      </c>
      <c r="F61" s="1" t="s">
        <v>17</v>
      </c>
    </row>
    <row r="62" ht="15.75" thickTop="1">
      <c r="A62" s="9"/>
    </row>
    <row r="63" ht="15">
      <c r="A63" s="9" t="s">
        <v>27</v>
      </c>
    </row>
    <row r="64" spans="1:6" ht="15">
      <c r="A64" s="9"/>
      <c r="B64" s="1" t="s">
        <v>16</v>
      </c>
      <c r="E64" s="1">
        <v>27800000</v>
      </c>
      <c r="F64" s="1" t="s">
        <v>17</v>
      </c>
    </row>
    <row r="65" spans="1:6" ht="15.75" thickBot="1">
      <c r="A65" s="9"/>
      <c r="B65" s="1" t="s">
        <v>13</v>
      </c>
      <c r="E65" s="8">
        <f>E64*6</f>
        <v>166800000</v>
      </c>
      <c r="F65" s="1" t="s">
        <v>17</v>
      </c>
    </row>
    <row r="66" ht="15.75" thickTop="1">
      <c r="A66" s="9"/>
    </row>
    <row r="67" ht="15">
      <c r="A67" s="9" t="s">
        <v>26</v>
      </c>
    </row>
    <row r="68" spans="1:6" ht="15">
      <c r="A68" s="9"/>
      <c r="B68" s="1" t="s">
        <v>16</v>
      </c>
      <c r="E68" s="1">
        <v>41300000</v>
      </c>
      <c r="F68" s="1" t="s">
        <v>17</v>
      </c>
    </row>
    <row r="69" spans="1:6" ht="15.75" thickBot="1">
      <c r="A69" s="9"/>
      <c r="B69" s="1" t="s">
        <v>13</v>
      </c>
      <c r="E69" s="8">
        <f>E68*6</f>
        <v>247800000</v>
      </c>
      <c r="F69" s="1" t="s">
        <v>17</v>
      </c>
    </row>
    <row r="70" ht="15.75" thickTop="1">
      <c r="A70" s="9"/>
    </row>
    <row r="71" ht="15">
      <c r="A71" s="9" t="s">
        <v>28</v>
      </c>
    </row>
    <row r="72" spans="1:6" ht="15">
      <c r="A72" s="9"/>
      <c r="B72" s="1" t="s">
        <v>16</v>
      </c>
      <c r="E72" s="1">
        <v>-65900000</v>
      </c>
      <c r="F72" s="1" t="s">
        <v>17</v>
      </c>
    </row>
    <row r="73" spans="1:6" ht="15.75" thickBot="1">
      <c r="A73" s="9"/>
      <c r="B73" s="1" t="s">
        <v>34</v>
      </c>
      <c r="E73" s="8">
        <v>0</v>
      </c>
      <c r="F73" s="1" t="s">
        <v>17</v>
      </c>
    </row>
    <row r="74" ht="15.75" thickTop="1">
      <c r="A74" s="9"/>
    </row>
    <row r="75" ht="15">
      <c r="A75" s="9" t="s">
        <v>33</v>
      </c>
    </row>
    <row r="76" spans="1:6" ht="15">
      <c r="A76" s="9"/>
      <c r="B76" s="1" t="s">
        <v>16</v>
      </c>
      <c r="E76" s="1">
        <v>-11500000</v>
      </c>
      <c r="F76" s="1" t="s">
        <v>17</v>
      </c>
    </row>
    <row r="77" spans="1:6" ht="15.75" thickBot="1">
      <c r="A77" s="9"/>
      <c r="B77" s="1" t="s">
        <v>34</v>
      </c>
      <c r="E77" s="8">
        <v>0</v>
      </c>
      <c r="F77" s="1" t="s">
        <v>17</v>
      </c>
    </row>
    <row r="78" ht="15.75" thickTop="1">
      <c r="A78" s="9"/>
    </row>
    <row r="79" ht="15">
      <c r="A79" s="9" t="s">
        <v>35</v>
      </c>
    </row>
    <row r="80" spans="1:6" ht="15">
      <c r="A80" s="9"/>
      <c r="B80" s="1" t="s">
        <v>16</v>
      </c>
      <c r="E80" s="1">
        <v>0</v>
      </c>
      <c r="F80" s="1" t="s">
        <v>17</v>
      </c>
    </row>
    <row r="81" spans="1:6" ht="15.75" thickBot="1">
      <c r="A81" s="9"/>
      <c r="B81" s="1" t="s">
        <v>62</v>
      </c>
      <c r="E81" s="8">
        <v>53000000</v>
      </c>
      <c r="F81" s="1" t="s">
        <v>17</v>
      </c>
    </row>
    <row r="82" ht="15.75" thickTop="1">
      <c r="A82" s="9"/>
    </row>
    <row r="83" ht="15">
      <c r="A83" s="9" t="s">
        <v>55</v>
      </c>
    </row>
    <row r="84" spans="1:2" ht="15.75">
      <c r="A84" s="9"/>
      <c r="B84" s="21" t="s">
        <v>56</v>
      </c>
    </row>
    <row r="85" spans="1:6" ht="15.75" thickBot="1">
      <c r="A85" s="9"/>
      <c r="B85" s="1" t="s">
        <v>57</v>
      </c>
      <c r="E85" s="8">
        <v>83000000</v>
      </c>
      <c r="F85" s="1" t="s">
        <v>58</v>
      </c>
    </row>
    <row r="86" ht="15.75" thickTop="1">
      <c r="A86" s="9"/>
    </row>
    <row r="87" spans="1:5" ht="15">
      <c r="A87" s="9" t="s">
        <v>49</v>
      </c>
      <c r="B87" s="19" t="s">
        <v>53</v>
      </c>
      <c r="D87" s="9" t="s">
        <v>63</v>
      </c>
      <c r="E87" s="19" t="s">
        <v>64</v>
      </c>
    </row>
    <row r="88" spans="1:5" ht="15">
      <c r="A88" s="1" t="s">
        <v>18</v>
      </c>
      <c r="B88" s="19">
        <v>5419</v>
      </c>
      <c r="D88" s="1" t="s">
        <v>18</v>
      </c>
      <c r="E88" s="23">
        <v>3.7</v>
      </c>
    </row>
    <row r="89" spans="1:5" ht="15">
      <c r="A89" s="1" t="s">
        <v>50</v>
      </c>
      <c r="B89" s="19">
        <v>1237</v>
      </c>
      <c r="D89" s="1" t="s">
        <v>66</v>
      </c>
      <c r="E89" s="23">
        <v>8.7</v>
      </c>
    </row>
    <row r="90" spans="1:5" ht="15">
      <c r="A90" s="1" t="s">
        <v>20</v>
      </c>
      <c r="B90" s="19">
        <v>1237</v>
      </c>
      <c r="D90" s="1" t="s">
        <v>20</v>
      </c>
      <c r="E90" s="23">
        <v>3.9</v>
      </c>
    </row>
    <row r="91" spans="1:5" ht="15">
      <c r="A91" s="1" t="s">
        <v>22</v>
      </c>
      <c r="B91" s="19">
        <v>715</v>
      </c>
      <c r="D91" s="1" t="s">
        <v>22</v>
      </c>
      <c r="E91" s="23" t="s">
        <v>65</v>
      </c>
    </row>
    <row r="92" spans="1:5" ht="15">
      <c r="A92" s="1" t="s">
        <v>51</v>
      </c>
      <c r="B92" s="19">
        <v>413</v>
      </c>
      <c r="D92" s="1" t="s">
        <v>52</v>
      </c>
      <c r="E92" s="23">
        <v>14.4</v>
      </c>
    </row>
    <row r="93" spans="1:5" ht="15">
      <c r="A93" s="1" t="s">
        <v>52</v>
      </c>
      <c r="B93" s="19">
        <v>391</v>
      </c>
      <c r="D93" s="1" t="s">
        <v>23</v>
      </c>
      <c r="E93" s="19" t="s">
        <v>65</v>
      </c>
    </row>
    <row r="94" spans="1:2" ht="15">
      <c r="A94" s="1" t="s">
        <v>23</v>
      </c>
      <c r="B94" s="19">
        <v>118</v>
      </c>
    </row>
    <row r="95" spans="1:2" ht="15">
      <c r="A95" s="9"/>
      <c r="B95" s="19"/>
    </row>
    <row r="112" ht="15">
      <c r="B112" s="9" t="s">
        <v>67</v>
      </c>
    </row>
    <row r="113" spans="1:2" ht="15">
      <c r="A113" s="1" t="s">
        <v>18</v>
      </c>
      <c r="B113" s="1">
        <f>C25</f>
        <v>1965600000</v>
      </c>
    </row>
    <row r="114" spans="1:2" ht="15">
      <c r="A114" s="1" t="s">
        <v>19</v>
      </c>
      <c r="B114" s="1">
        <f>C26</f>
        <v>588600000</v>
      </c>
    </row>
    <row r="115" spans="1:2" ht="15">
      <c r="A115" s="1" t="s">
        <v>20</v>
      </c>
      <c r="B115" s="1">
        <f>C27</f>
        <v>166800000</v>
      </c>
    </row>
    <row r="116" spans="1:2" ht="15">
      <c r="A116" s="1" t="s">
        <v>22</v>
      </c>
      <c r="B116" s="1">
        <f>C29</f>
        <v>0</v>
      </c>
    </row>
    <row r="117" spans="1:2" ht="15">
      <c r="A117" s="1" t="s">
        <v>52</v>
      </c>
      <c r="B117" s="1">
        <f>C28</f>
        <v>247800000</v>
      </c>
    </row>
    <row r="118" spans="1:2" ht="15">
      <c r="A118" s="1" t="s">
        <v>23</v>
      </c>
      <c r="B118" s="1">
        <f>C30</f>
        <v>0</v>
      </c>
    </row>
    <row r="119" spans="1:2" ht="15">
      <c r="A119" s="1" t="s">
        <v>55</v>
      </c>
      <c r="B119" s="1">
        <f>E85</f>
        <v>83000000</v>
      </c>
    </row>
    <row r="120" spans="1:2" ht="15">
      <c r="A120" s="1" t="s">
        <v>24</v>
      </c>
      <c r="B120" s="1">
        <f>C31</f>
        <v>53000000</v>
      </c>
    </row>
    <row r="121" spans="1:2" ht="15">
      <c r="A121" s="1" t="s">
        <v>68</v>
      </c>
      <c r="B121" s="1">
        <f>D39</f>
        <v>880000000</v>
      </c>
    </row>
    <row r="122" spans="1:2" ht="15">
      <c r="A122" s="1" t="s">
        <v>42</v>
      </c>
      <c r="B122" s="1">
        <f>D47</f>
        <v>185263157.89473686</v>
      </c>
    </row>
    <row r="123" ht="15">
      <c r="B123" s="1">
        <f>SUM(B113:B122)</f>
        <v>4170063157.894737</v>
      </c>
    </row>
  </sheetData>
  <sheetProtection/>
  <mergeCells count="3">
    <mergeCell ref="A1:C1"/>
    <mergeCell ref="C45:C46"/>
    <mergeCell ref="A35:I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Schouw - værdiansætning</dc:subject>
  <dc:creator>Mads Kristensen</dc:creator>
  <cp:keywords/>
  <dc:description/>
  <cp:lastModifiedBy>Mads Kristensen</cp:lastModifiedBy>
  <dcterms:created xsi:type="dcterms:W3CDTF">2010-07-13T19:59:31Z</dcterms:created>
  <dcterms:modified xsi:type="dcterms:W3CDTF">2011-04-01T22:06:42Z</dcterms:modified>
  <cp:category/>
  <cp:version/>
  <cp:contentType/>
  <cp:contentStatus/>
</cp:coreProperties>
</file>