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35" authorId="0">
      <text>
        <r>
          <rPr>
            <sz val="10"/>
            <rFont val="Arial"/>
            <family val="2"/>
          </rPr>
          <t>Der skal tjekkes tal</t>
        </r>
      </text>
    </comment>
  </commentList>
</comments>
</file>

<file path=xl/sharedStrings.xml><?xml version="1.0" encoding="utf-8"?>
<sst xmlns="http://schemas.openxmlformats.org/spreadsheetml/2006/main" count="125" uniqueCount="105">
  <si>
    <t>Forudsætninger</t>
  </si>
  <si>
    <t xml:space="preserve">beregninger er frem til slutsummer udført som om der ikke er JV'er. </t>
  </si>
  <si>
    <r>
      <t xml:space="preserve">Startudgift 1,3 mio.$ </t>
    </r>
    <r>
      <rPr>
        <sz val="9"/>
        <rFont val="TimesNewRomanPSMT"/>
        <family val="1"/>
      </rPr>
      <t>for 1 brønd (NEC sagde tidligere 1,1 nu 1,35 og håber på 1,0 ved bedre valg af rigtype)</t>
    </r>
  </si>
  <si>
    <r>
      <t>Initial flow 1500 Mcf/d</t>
    </r>
    <r>
      <rPr>
        <sz val="9"/>
        <rFont val="TimesNewRomanPSMT"/>
        <family val="1"/>
      </rPr>
      <t>, decline første år 50 %, andet år 25% og herefter 10 procent pr. år</t>
    </r>
  </si>
  <si>
    <t>bør egentlig give højere tal allerede fra 2011, når bedre prospekter i det nu kortlagte 3D bores og især senere længere mod syd til større dybde og dermed højere tryk</t>
  </si>
  <si>
    <r>
      <t xml:space="preserve">At der kun er til de </t>
    </r>
    <r>
      <rPr>
        <b/>
        <sz val="9"/>
        <rFont val="TimesNewRomanPSMT"/>
        <family val="1"/>
      </rPr>
      <t>200 brønde</t>
    </r>
    <r>
      <rPr>
        <sz val="9"/>
        <rFont val="TimesNewRomanPSMT"/>
        <family val="1"/>
      </rPr>
      <t>, som Sclumberger har inkluderet og ikke til omtrent det dobbelte som NEC har udmeldt</t>
    </r>
  </si>
  <si>
    <t>Som udgangspunk kommer 4 nye på i måneder juni-december, 2 i januar og maj og altså ingen i februar-april</t>
  </si>
  <si>
    <t>det passer med 30 om året (på reservebased lending kan dette tal øges)</t>
  </si>
  <si>
    <t>Flowtabel, gas</t>
  </si>
  <si>
    <t>måned</t>
  </si>
  <si>
    <t>initialt</t>
  </si>
  <si>
    <t>totalprod/br  (4 år)</t>
  </si>
  <si>
    <t>Mcf/d</t>
  </si>
  <si>
    <t>pr.brønd</t>
  </si>
  <si>
    <t>Mmcf</t>
  </si>
  <si>
    <t>decline</t>
  </si>
  <si>
    <t>kvartal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</si>
  <si>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</si>
  <si>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</si>
  <si>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</si>
  <si>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</si>
  <si>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</si>
  <si>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</si>
  <si>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</si>
  <si>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</si>
  <si>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</si>
  <si>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</si>
  <si>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</si>
  <si>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</si>
  <si>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</si>
  <si>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</si>
  <si>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</si>
  <si>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</si>
  <si>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</si>
  <si>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</si>
  <si>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</si>
  <si>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</si>
  <si>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</si>
  <si>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</si>
  <si>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</si>
  <si>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</si>
  <si>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</si>
  <si>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</si>
  <si>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</si>
  <si>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</si>
  <si>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salgspriser</t>
  </si>
  <si>
    <t xml:space="preserve">       sammenlign evt. med</t>
  </si>
  <si>
    <t>http://online.wsj.com/mdc/public/page/2_3028.html?category=Energy&amp;subcategory=Petroleum&amp;contract=Natural%252520Gas%252520Comp.%252520-%252520nymex&amp;catandsubcat=Energy%257CPetroleum&amp;contractset=Natural%252520Gas%252520Comp.%252520-%252520nymex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</si>
  <si>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</si>
  <si>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</si>
  <si>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</si>
  <si>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</si>
  <si>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</si>
  <si>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</si>
  <si>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</si>
  <si>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</si>
  <si>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</si>
  <si>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</si>
  <si>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</si>
  <si>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</si>
  <si>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</si>
  <si>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</si>
  <si>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</si>
  <si>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2015-16</t>
  </si>
  <si>
    <t>FORUDSAT</t>
  </si>
  <si>
    <t>NEC overpris</t>
  </si>
  <si>
    <t>NEC spotpris</t>
  </si>
  <si>
    <t>Tidligere taltes om 1$ overpris til Nymex i NY, men lavere pris har mindsket denne. Øget andel af samlet US-produktion fra PA og NY må påvirke nedadgående</t>
  </si>
  <si>
    <t>Hedging</t>
  </si>
  <si>
    <t>Gnms.Pris $</t>
  </si>
  <si>
    <t>nye brønde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</si>
  <si>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</si>
  <si>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</si>
  <si>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</si>
  <si>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</si>
  <si>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</si>
  <si>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</si>
  <si>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</si>
  <si>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</si>
  <si>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</si>
  <si>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</si>
  <si>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</si>
  <si>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</si>
  <si>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produktion i Mcf/d</t>
  </si>
  <si>
    <t>gl.brønde &gt;&gt;</t>
  </si>
  <si>
    <t>nyinvest:</t>
  </si>
  <si>
    <r>
      <t>Kvartalets</t>
    </r>
    <r>
      <rPr>
        <sz val="10"/>
        <rFont val="Arial"/>
        <family val="2"/>
      </rPr>
      <t xml:space="preserve"> dagsproduktion</t>
    </r>
  </si>
  <si>
    <t>Hedgesalg i 1000$</t>
  </si>
  <si>
    <t>Spotsalg i 1000$</t>
  </si>
  <si>
    <r>
      <t>Kvartals</t>
    </r>
    <r>
      <rPr>
        <sz val="10"/>
        <rFont val="Arial"/>
        <family val="2"/>
      </rPr>
      <t>salg i mio.$</t>
    </r>
  </si>
  <si>
    <r>
      <t>År</t>
    </r>
    <r>
      <rPr>
        <sz val="10"/>
        <rFont val="Arial"/>
        <family val="2"/>
      </rPr>
      <t>-royalty</t>
    </r>
  </si>
  <si>
    <t>royalty</t>
  </si>
  <si>
    <t>Uden JV</t>
  </si>
  <si>
    <t>50%JV</t>
  </si>
  <si>
    <t>bonds</t>
  </si>
  <si>
    <t>reelt er JV'erne bedre end fifty-fifty for NEC, så beregning med 40% af udgifter og 60% af indtægter er nok mere rigtig.</t>
  </si>
  <si>
    <r>
      <t xml:space="preserve"> I 2012 er der med det angivne forløb til andre udviklings- og gruppeomkostninger    </t>
    </r>
    <r>
      <rPr>
        <b/>
        <sz val="10"/>
        <rFont val="Arial"/>
        <family val="2"/>
      </rPr>
      <t>mio. $</t>
    </r>
  </si>
  <si>
    <t>en pæn del af indtægter dog efter juli (bonds)</t>
  </si>
  <si>
    <t>i 2013</t>
  </si>
  <si>
    <t>i 2014</t>
  </si>
  <si>
    <t>Royaltyomkostninger 12,5% er medtaget heri.</t>
  </si>
  <si>
    <t>i 2015</t>
  </si>
  <si>
    <t>2015 Warrants</t>
  </si>
  <si>
    <t xml:space="preserve"> i 2016</t>
  </si>
  <si>
    <t>og i 2017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</si>
</sst>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GENERAL"/>
    <numFmt numFmtId="167" formatCode="0.0"/>
    <numFmt numFmtId="168" formatCode="0.00%"/>
    <numFmt numFmtId="169" formatCode="0.00"/>
  </numFmts>
  <fonts count="21">
    <font>
      <sz val="10"/>
      <name val="Arial"/>
      <family val="2"/>
    </font>
    <font>
      <b/>
      <sz val="10"/>
      <name val="Arial"/>
      <family val="2"/>
    </font>
    <font>
      <b/>
      <sz val="9"/>
      <name val="TimesNewRomanPSMT"/>
      <family val="1"/>
    </font>
    <font>
      <sz val="9"/>
      <name val="TimesNewRomanPSMT"/>
      <family val="1"/>
    </font>
    <font>
      <sz val="8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4" fontId="7" fillId="0" borderId="0" xfId="0" applyFont="1" applyAlignment="1">
      <alignment horizontal="left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9" fillId="0" borderId="1" xfId="0" applyFont="1" applyBorder="1" applyAlignment="1">
      <alignment/>
    </xf>
    <xf numFmtId="164" fontId="8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1" xfId="0" applyFont="1" applyBorder="1" applyAlignment="1">
      <alignment/>
    </xf>
    <xf numFmtId="165" fontId="8" fillId="0" borderId="1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11" fillId="0" borderId="0" xfId="0" applyFont="1" applyAlignment="1">
      <alignment/>
    </xf>
    <xf numFmtId="164" fontId="11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Border="1" applyAlignment="1">
      <alignment/>
    </xf>
    <xf numFmtId="165" fontId="12" fillId="0" borderId="0" xfId="0" applyNumberFormat="1" applyFont="1" applyAlignment="1">
      <alignment/>
    </xf>
    <xf numFmtId="164" fontId="12" fillId="0" borderId="0" xfId="0" applyFont="1" applyAlignment="1">
      <alignment/>
    </xf>
    <xf numFmtId="165" fontId="13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0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1" fillId="0" borderId="2" xfId="0" applyFont="1" applyBorder="1" applyAlignment="1">
      <alignment horizontal="center"/>
    </xf>
    <xf numFmtId="164" fontId="16" fillId="0" borderId="0" xfId="0" applyFont="1" applyAlignment="1">
      <alignment/>
    </xf>
    <xf numFmtId="165" fontId="0" fillId="0" borderId="1" xfId="0" applyNumberFormat="1" applyBorder="1" applyAlignment="1">
      <alignment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2" xfId="0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18" fillId="0" borderId="0" xfId="0" applyFont="1" applyAlignment="1">
      <alignment/>
    </xf>
    <xf numFmtId="164" fontId="19" fillId="0" borderId="4" xfId="0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4" xfId="0" applyFont="1" applyBorder="1" applyAlignment="1">
      <alignment/>
    </xf>
    <xf numFmtId="167" fontId="0" fillId="0" borderId="0" xfId="0" applyNumberFormat="1" applyAlignment="1">
      <alignment/>
    </xf>
    <xf numFmtId="167" fontId="1" fillId="0" borderId="4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164" fontId="18" fillId="0" borderId="0" xfId="0" applyFont="1" applyAlignment="1">
      <alignment horizontal="right"/>
    </xf>
    <xf numFmtId="167" fontId="0" fillId="0" borderId="1" xfId="0" applyNumberFormat="1" applyBorder="1" applyAlignment="1">
      <alignment/>
    </xf>
    <xf numFmtId="164" fontId="0" fillId="2" borderId="0" xfId="0" applyFont="1" applyFill="1" applyAlignment="1">
      <alignment horizontal="right"/>
    </xf>
    <xf numFmtId="168" fontId="0" fillId="2" borderId="0" xfId="0" applyNumberFormat="1" applyFont="1" applyFill="1" applyAlignment="1">
      <alignment horizontal="left"/>
    </xf>
    <xf numFmtId="169" fontId="0" fillId="2" borderId="0" xfId="0" applyNumberFormat="1" applyFont="1" applyFill="1" applyAlignment="1">
      <alignment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7" fontId="1" fillId="0" borderId="0" xfId="0" applyNumberFormat="1" applyFont="1" applyAlignment="1">
      <alignment horizontal="center"/>
    </xf>
    <xf numFmtId="167" fontId="20" fillId="2" borderId="0" xfId="0" applyNumberFormat="1" applyFont="1" applyFill="1" applyAlignment="1">
      <alignment horizontal="center"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C81"/>
  <sheetViews>
    <sheetView tabSelected="1" zoomScale="90" zoomScaleNormal="90" workbookViewId="0" topLeftCell="A68">
      <selection activeCell="J85" sqref="J85"/>
    </sheetView>
  </sheetViews>
  <sheetFormatPr defaultColWidth="12.57421875" defaultRowHeight="12.75"/>
  <cols>
    <col min="1" max="16384" width="11.57421875" style="0" customWidth="1"/>
  </cols>
  <sheetData>
    <row r="3" spans="1:9" ht="12.75">
      <c r="A3" s="1" t="s">
        <v>0</v>
      </c>
      <c r="I3" t="s">
        <v>1</v>
      </c>
    </row>
    <row r="4" ht="12.75">
      <c r="B4" s="2" t="s">
        <v>2</v>
      </c>
    </row>
    <row r="5" spans="2:8" ht="12.75">
      <c r="B5" s="2" t="s">
        <v>3</v>
      </c>
      <c r="H5" s="3" t="s">
        <v>4</v>
      </c>
    </row>
    <row r="6" ht="12.75">
      <c r="B6" s="4" t="s">
        <v>5</v>
      </c>
    </row>
    <row r="7" spans="2:9" ht="12.75">
      <c r="B7" s="4" t="s">
        <v>6</v>
      </c>
      <c r="I7" s="3" t="s">
        <v>7</v>
      </c>
    </row>
    <row r="9" spans="2:5" ht="12.75">
      <c r="B9" s="1" t="s">
        <v>8</v>
      </c>
      <c r="E9" s="5" t="s">
        <v>9</v>
      </c>
    </row>
    <row r="10" spans="1:55" ht="12.75">
      <c r="A10" s="6"/>
      <c r="B10" s="6"/>
      <c r="C10" s="6"/>
      <c r="D10" s="6" t="s">
        <v>10</v>
      </c>
      <c r="E10" s="6">
        <v>1</v>
      </c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7">
        <v>12</v>
      </c>
      <c r="Q10" s="6">
        <v>13</v>
      </c>
      <c r="R10" s="6">
        <v>14</v>
      </c>
      <c r="S10" s="6">
        <v>15</v>
      </c>
      <c r="T10" s="6">
        <v>16</v>
      </c>
      <c r="U10" s="6">
        <v>17</v>
      </c>
      <c r="V10" s="6">
        <v>18</v>
      </c>
      <c r="W10" s="6">
        <v>19</v>
      </c>
      <c r="X10" s="6">
        <v>20</v>
      </c>
      <c r="Y10" s="6">
        <v>21</v>
      </c>
      <c r="Z10" s="6">
        <v>22</v>
      </c>
      <c r="AA10" s="6">
        <v>23</v>
      </c>
      <c r="AB10" s="7">
        <v>24</v>
      </c>
      <c r="AC10" s="6">
        <v>25</v>
      </c>
      <c r="AD10" s="6">
        <v>26</v>
      </c>
      <c r="AE10" s="7">
        <v>27</v>
      </c>
      <c r="AF10" s="6">
        <v>28</v>
      </c>
      <c r="AG10" s="6">
        <v>29</v>
      </c>
      <c r="AH10" s="7">
        <v>30</v>
      </c>
      <c r="AI10" s="6">
        <v>31</v>
      </c>
      <c r="AJ10" s="6">
        <v>32</v>
      </c>
      <c r="AK10" s="7">
        <v>33</v>
      </c>
      <c r="AL10" s="6">
        <v>34</v>
      </c>
      <c r="AM10" s="6">
        <v>35</v>
      </c>
      <c r="AN10" s="7">
        <v>36</v>
      </c>
      <c r="AO10" s="6">
        <v>37</v>
      </c>
      <c r="AP10" s="6">
        <v>38</v>
      </c>
      <c r="AQ10" s="7">
        <v>39</v>
      </c>
      <c r="AR10" s="6">
        <v>40</v>
      </c>
      <c r="AS10" s="6">
        <v>41</v>
      </c>
      <c r="AT10" s="7">
        <v>42</v>
      </c>
      <c r="AU10" s="6">
        <v>43</v>
      </c>
      <c r="AV10" s="6">
        <v>44</v>
      </c>
      <c r="AW10" s="7">
        <v>45</v>
      </c>
      <c r="AX10" s="6">
        <v>46</v>
      </c>
      <c r="AY10" s="6">
        <v>47</v>
      </c>
      <c r="AZ10" s="7">
        <v>48</v>
      </c>
      <c r="BA10" s="6"/>
      <c r="BB10" s="6" t="s">
        <v>11</v>
      </c>
      <c r="BC10" s="6"/>
    </row>
    <row r="11" spans="1:55" ht="12.75">
      <c r="A11" s="8"/>
      <c r="B11" s="9" t="s">
        <v>12</v>
      </c>
      <c r="C11" s="10" t="s">
        <v>13</v>
      </c>
      <c r="D11" s="11">
        <v>1250</v>
      </c>
      <c r="E11" s="12">
        <v>1166</v>
      </c>
      <c r="F11" s="12">
        <v>1089</v>
      </c>
      <c r="G11" s="12">
        <v>1019</v>
      </c>
      <c r="H11" s="12">
        <v>955</v>
      </c>
      <c r="I11" s="12">
        <v>897</v>
      </c>
      <c r="J11" s="12">
        <v>844</v>
      </c>
      <c r="K11" s="12">
        <v>796</v>
      </c>
      <c r="L11" s="12">
        <v>753</v>
      </c>
      <c r="M11" s="12">
        <v>715</v>
      </c>
      <c r="N11" s="12">
        <v>681</v>
      </c>
      <c r="O11" s="12">
        <v>651</v>
      </c>
      <c r="P11" s="13">
        <v>625</v>
      </c>
      <c r="Q11" s="12">
        <f>R11+R13</f>
        <v>602</v>
      </c>
      <c r="R11" s="12">
        <f>S11+S13</f>
        <v>582</v>
      </c>
      <c r="S11" s="12">
        <f>T11+T13</f>
        <v>564</v>
      </c>
      <c r="T11" s="12">
        <f>U11+U13</f>
        <v>548</v>
      </c>
      <c r="U11" s="12">
        <f>V11+V13</f>
        <v>534</v>
      </c>
      <c r="V11" s="12">
        <f>W11+W13</f>
        <v>522</v>
      </c>
      <c r="W11" s="12">
        <f>X11+X13</f>
        <v>511</v>
      </c>
      <c r="X11" s="12">
        <f>Y11+Y13</f>
        <v>501</v>
      </c>
      <c r="Y11" s="12">
        <f>Z11+Z13</f>
        <v>492</v>
      </c>
      <c r="Z11" s="12">
        <f>AA11+AA13</f>
        <v>484</v>
      </c>
      <c r="AA11" s="12">
        <f>AB11+AB13</f>
        <v>476</v>
      </c>
      <c r="AB11" s="13">
        <v>469</v>
      </c>
      <c r="AC11" s="12">
        <f>AD11+AD13</f>
        <v>463</v>
      </c>
      <c r="AD11" s="12">
        <f>AE11+AE13</f>
        <v>457</v>
      </c>
      <c r="AE11" s="12">
        <f>AF11+AF13</f>
        <v>452</v>
      </c>
      <c r="AF11" s="12">
        <f>AG11+AG13</f>
        <v>448</v>
      </c>
      <c r="AG11" s="12">
        <f>AH11+AH13</f>
        <v>444</v>
      </c>
      <c r="AH11" s="12">
        <f>AI11+AI13</f>
        <v>440</v>
      </c>
      <c r="AI11" s="12">
        <f>AJ11+AJ13</f>
        <v>437</v>
      </c>
      <c r="AJ11" s="12">
        <f>AK11+AK13</f>
        <v>434</v>
      </c>
      <c r="AK11" s="12">
        <f>AL11+AL13</f>
        <v>431</v>
      </c>
      <c r="AL11" s="12">
        <f>AM11+AM13</f>
        <v>428</v>
      </c>
      <c r="AM11" s="12">
        <f>AN11+AN13</f>
        <v>425</v>
      </c>
      <c r="AN11" s="13">
        <v>422</v>
      </c>
      <c r="AO11" s="12">
        <f>AP11+AP13</f>
        <v>418</v>
      </c>
      <c r="AP11" s="12">
        <f>AQ11+AQ13</f>
        <v>414</v>
      </c>
      <c r="AQ11" s="12">
        <f>AR11+AR13</f>
        <v>410</v>
      </c>
      <c r="AR11" s="12">
        <f>AS11+AS13</f>
        <v>406</v>
      </c>
      <c r="AS11" s="12">
        <f>AT11+AT13</f>
        <v>402</v>
      </c>
      <c r="AT11" s="12">
        <f>AU11+AU13</f>
        <v>398</v>
      </c>
      <c r="AU11" s="12">
        <f>AV11+AV13</f>
        <v>395</v>
      </c>
      <c r="AV11" s="12">
        <f>AW11+AW13</f>
        <v>392</v>
      </c>
      <c r="AW11" s="12">
        <f>AX11+AX13</f>
        <v>389</v>
      </c>
      <c r="AX11" s="12">
        <f>AY11+AY13</f>
        <v>386</v>
      </c>
      <c r="AY11" s="12">
        <f>AZ11+AZ13</f>
        <v>383</v>
      </c>
      <c r="AZ11" s="12">
        <v>380</v>
      </c>
      <c r="BA11" s="12"/>
      <c r="BB11" s="12">
        <f>SUM(E11:BA11)*0.03</f>
        <v>795.9</v>
      </c>
      <c r="BC11" s="12" t="s">
        <v>14</v>
      </c>
    </row>
    <row r="12" spans="1:55" ht="12.75">
      <c r="A12" s="8"/>
      <c r="B12" s="9"/>
      <c r="C12" s="10"/>
      <c r="D12" s="14">
        <f>D11/1250*1500</f>
        <v>1500</v>
      </c>
      <c r="E12" s="15">
        <f>E11/1250*1500</f>
        <v>1399.2</v>
      </c>
      <c r="F12" s="15">
        <f>F11/1250*1500</f>
        <v>1306.8</v>
      </c>
      <c r="G12" s="15">
        <f>G11/1250*1500</f>
        <v>1222.8</v>
      </c>
      <c r="H12" s="15">
        <f>H11/1250*1500</f>
        <v>1146</v>
      </c>
      <c r="I12" s="15">
        <f>I11/1250*1500</f>
        <v>1076.4</v>
      </c>
      <c r="J12" s="8">
        <f>J11/1250*1500</f>
        <v>1012.8000000000001</v>
      </c>
      <c r="K12" s="8">
        <f>K11/1250*1500</f>
        <v>955.2</v>
      </c>
      <c r="L12" s="8">
        <f>L11/1250*1500</f>
        <v>903.6</v>
      </c>
      <c r="M12" s="8">
        <f>M11/1250*1500</f>
        <v>857.9999999999999</v>
      </c>
      <c r="N12" s="8">
        <f>N11/1250*1500</f>
        <v>817.1999999999999</v>
      </c>
      <c r="O12" s="8">
        <f>O11/1250*1500</f>
        <v>781.2</v>
      </c>
      <c r="P12" s="16">
        <f>P11/1250*1500</f>
        <v>750</v>
      </c>
      <c r="Q12" s="15">
        <f>Q11/1250*1500</f>
        <v>722.4</v>
      </c>
      <c r="R12" s="15">
        <f>R11/1250*1500</f>
        <v>698.4</v>
      </c>
      <c r="S12" s="15">
        <f>S11/1250*1500</f>
        <v>676.8</v>
      </c>
      <c r="T12" s="15">
        <f>T11/1250*1500</f>
        <v>657.6</v>
      </c>
      <c r="U12" s="15">
        <f>U11/1250*1500</f>
        <v>640.8000000000001</v>
      </c>
      <c r="V12" s="15">
        <f>V11/1250*1500</f>
        <v>626.4000000000001</v>
      </c>
      <c r="W12" s="15">
        <f>W11/1250*1500</f>
        <v>613.2</v>
      </c>
      <c r="X12" s="15">
        <f>X11/1250*1500</f>
        <v>601.1999999999999</v>
      </c>
      <c r="Y12" s="15">
        <f>Y11/1250*1500</f>
        <v>590.4</v>
      </c>
      <c r="Z12" s="15">
        <f>Z11/1250*1500</f>
        <v>580.8</v>
      </c>
      <c r="AA12" s="15">
        <f>AA11/1250*1500</f>
        <v>571.2</v>
      </c>
      <c r="AB12" s="17">
        <f>AB11/1250*1500</f>
        <v>562.8</v>
      </c>
      <c r="AC12" s="15">
        <f>AC11/1250*1500</f>
        <v>555.6</v>
      </c>
      <c r="AD12" s="15">
        <f>AD11/1250*1500</f>
        <v>548.4</v>
      </c>
      <c r="AE12" s="15">
        <f>AE11/1250*1500</f>
        <v>542.4</v>
      </c>
      <c r="AF12" s="15">
        <f>AF11/1250*1500</f>
        <v>537.6</v>
      </c>
      <c r="AG12" s="15">
        <f>AG11/1250*1500</f>
        <v>532.8000000000001</v>
      </c>
      <c r="AH12" s="15">
        <f>AH11/1250*1500</f>
        <v>528</v>
      </c>
      <c r="AI12" s="15">
        <f>AI11/1250*1500</f>
        <v>524.4</v>
      </c>
      <c r="AJ12" s="15">
        <f>AJ11/1250*1500</f>
        <v>520.8000000000001</v>
      </c>
      <c r="AK12" s="15">
        <f>AK11/1250*1500</f>
        <v>517.2</v>
      </c>
      <c r="AL12" s="15">
        <f>AL11/1250*1500</f>
        <v>513.6</v>
      </c>
      <c r="AM12" s="8">
        <f>AM11/1250*1500</f>
        <v>510.00000000000006</v>
      </c>
      <c r="AN12" s="17">
        <f>AN11/1250*1500</f>
        <v>506.40000000000003</v>
      </c>
      <c r="AO12" s="15">
        <f>AO11/1250*1500</f>
        <v>501.59999999999997</v>
      </c>
      <c r="AP12" s="15">
        <f>AP11/1250*1500</f>
        <v>496.8</v>
      </c>
      <c r="AQ12" s="15">
        <f>AQ11/1250*1500</f>
        <v>492</v>
      </c>
      <c r="AR12" s="15">
        <f>AR11/1250*1500</f>
        <v>487.2</v>
      </c>
      <c r="AS12" s="15">
        <f>AS11/1250*1500</f>
        <v>482.4</v>
      </c>
      <c r="AT12" s="15">
        <f>AT11/1250*1500</f>
        <v>477.6</v>
      </c>
      <c r="AU12" s="15">
        <f>AU11/1250*1500</f>
        <v>474</v>
      </c>
      <c r="AV12" s="15">
        <f>AV11/1250*1500</f>
        <v>470.4</v>
      </c>
      <c r="AW12" s="15">
        <f>AW11/1250*1500</f>
        <v>466.79999999999995</v>
      </c>
      <c r="AX12" s="15">
        <f>AX11/1250*1500</f>
        <v>463.20000000000005</v>
      </c>
      <c r="AY12" s="15">
        <f>AY11/1250*1500</f>
        <v>459.6</v>
      </c>
      <c r="AZ12" s="8">
        <f>AZ11/1250*1500</f>
        <v>456</v>
      </c>
      <c r="BA12" s="8"/>
      <c r="BB12" s="8">
        <f>SUM(E12:BA12)*0.03</f>
        <v>955.0799999999999</v>
      </c>
      <c r="BC12" s="8" t="s">
        <v>14</v>
      </c>
    </row>
    <row r="13" spans="2:52" ht="12.75">
      <c r="B13" s="18" t="s">
        <v>15</v>
      </c>
      <c r="E13" s="19">
        <f>D12-E12</f>
        <v>100.79999999999995</v>
      </c>
      <c r="F13" s="19">
        <f>E12-F12</f>
        <v>92.40000000000009</v>
      </c>
      <c r="G13" s="19">
        <f>F12-G12</f>
        <v>84</v>
      </c>
      <c r="H13" s="19">
        <f>G12-H12</f>
        <v>76.79999999999995</v>
      </c>
      <c r="I13" s="19">
        <f>H12-I12</f>
        <v>69.59999999999991</v>
      </c>
      <c r="J13" s="19">
        <f>I12-J12</f>
        <v>63.60000000000002</v>
      </c>
      <c r="K13" s="19">
        <f>J12-K12</f>
        <v>57.60000000000002</v>
      </c>
      <c r="L13" s="19">
        <f>K12-L12</f>
        <v>51.60000000000002</v>
      </c>
      <c r="M13" s="19">
        <f>L12-M12</f>
        <v>45.600000000000136</v>
      </c>
      <c r="N13" s="19">
        <f>M12-N12</f>
        <v>40.799999999999955</v>
      </c>
      <c r="O13" s="19">
        <f>N12-O12</f>
        <v>35.999999999999886</v>
      </c>
      <c r="P13" s="19">
        <f>O12-P12</f>
        <v>31.200000000000045</v>
      </c>
      <c r="Q13" s="19">
        <f>P12-Q12</f>
        <v>27.600000000000023</v>
      </c>
      <c r="R13" s="20">
        <v>20</v>
      </c>
      <c r="S13" s="20">
        <v>18</v>
      </c>
      <c r="T13" s="20">
        <v>16</v>
      </c>
      <c r="U13" s="20">
        <v>14</v>
      </c>
      <c r="V13" s="20">
        <v>12</v>
      </c>
      <c r="W13" s="20">
        <v>11</v>
      </c>
      <c r="X13" s="20">
        <v>10</v>
      </c>
      <c r="Y13" s="20">
        <v>9</v>
      </c>
      <c r="Z13" s="20">
        <v>8</v>
      </c>
      <c r="AA13" s="20">
        <v>8</v>
      </c>
      <c r="AB13" s="21">
        <v>7</v>
      </c>
      <c r="AC13" s="20">
        <v>6</v>
      </c>
      <c r="AD13" s="20">
        <v>6</v>
      </c>
      <c r="AE13" s="20">
        <v>5</v>
      </c>
      <c r="AF13" s="20">
        <v>4</v>
      </c>
      <c r="AG13" s="20">
        <v>4</v>
      </c>
      <c r="AH13" s="20">
        <v>4</v>
      </c>
      <c r="AI13" s="20">
        <v>3</v>
      </c>
      <c r="AJ13" s="20">
        <v>3</v>
      </c>
      <c r="AK13" s="20">
        <v>3</v>
      </c>
      <c r="AL13" s="20">
        <v>3</v>
      </c>
      <c r="AM13" s="20">
        <v>3</v>
      </c>
      <c r="AN13" s="21">
        <v>3</v>
      </c>
      <c r="AO13" s="20">
        <v>4</v>
      </c>
      <c r="AP13" s="20">
        <v>4</v>
      </c>
      <c r="AQ13" s="20">
        <v>4</v>
      </c>
      <c r="AR13" s="20">
        <v>4</v>
      </c>
      <c r="AS13" s="20">
        <v>4</v>
      </c>
      <c r="AT13">
        <v>4</v>
      </c>
      <c r="AU13">
        <v>3</v>
      </c>
      <c r="AV13">
        <v>3</v>
      </c>
      <c r="AW13">
        <v>3</v>
      </c>
      <c r="AX13">
        <v>3</v>
      </c>
      <c r="AY13">
        <v>3</v>
      </c>
      <c r="AZ13">
        <v>3</v>
      </c>
    </row>
    <row r="14" spans="3:40" ht="12.75">
      <c r="C14" s="18"/>
      <c r="E14" s="5" t="s">
        <v>16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AB14" s="23"/>
      <c r="AN14" s="23"/>
    </row>
    <row r="15" spans="3:40" ht="12.75">
      <c r="C15" s="18"/>
      <c r="E15" s="22"/>
      <c r="F15" s="22" t="s">
        <v>17</v>
      </c>
      <c r="G15" s="22" t="s">
        <v>18</v>
      </c>
      <c r="H15" s="22" t="s">
        <v>19</v>
      </c>
      <c r="I15" s="22" t="s">
        <v>20</v>
      </c>
      <c r="J15" s="22" t="s">
        <v>21</v>
      </c>
      <c r="K15" s="22" t="s">
        <v>22</v>
      </c>
      <c r="L15" s="22" t="s">
        <v>23</v>
      </c>
      <c r="M15" s="22" t="s">
        <v>24</v>
      </c>
      <c r="N15" s="22" t="s">
        <v>25</v>
      </c>
      <c r="O15" s="22" t="s">
        <v>26</v>
      </c>
      <c r="P15" s="22" t="s">
        <v>27</v>
      </c>
      <c r="Q15" s="22" t="s">
        <v>28</v>
      </c>
      <c r="R15" s="22" t="s">
        <v>29</v>
      </c>
      <c r="S15" s="22" t="s">
        <v>30</v>
      </c>
      <c r="T15" s="22" t="s">
        <v>31</v>
      </c>
      <c r="U15" s="22" t="s">
        <v>32</v>
      </c>
      <c r="V15" s="22" t="s">
        <v>33</v>
      </c>
      <c r="W15" s="22" t="s">
        <v>34</v>
      </c>
      <c r="X15" s="22" t="s">
        <v>35</v>
      </c>
      <c r="Y15" s="22" t="s">
        <v>36</v>
      </c>
      <c r="Z15" s="22" t="s">
        <v>37</v>
      </c>
      <c r="AA15" s="22" t="s">
        <v>38</v>
      </c>
      <c r="AB15" s="22" t="s">
        <v>39</v>
      </c>
      <c r="AC15" s="22" t="s">
        <v>40</v>
      </c>
      <c r="AD15" s="22" t="s">
        <v>41</v>
      </c>
      <c r="AE15" s="22" t="s">
        <v>42</v>
      </c>
      <c r="AF15" s="22" t="s">
        <v>43</v>
      </c>
      <c r="AG15" s="22" t="s">
        <v>44</v>
      </c>
      <c r="AN15" s="23"/>
    </row>
    <row r="16" spans="6:33" ht="12.75">
      <c r="F16" s="24">
        <f>SUM(E11:G11)/3</f>
        <v>1091.3333333333333</v>
      </c>
      <c r="G16" s="24">
        <f>SUM(H11:J11)/3</f>
        <v>898.6666666666666</v>
      </c>
      <c r="H16" s="24">
        <f>SUM(K11:M11)/3</f>
        <v>754.6666666666666</v>
      </c>
      <c r="I16" s="24">
        <f>SUM(N11:P11)/3</f>
        <v>652.3333333333334</v>
      </c>
      <c r="J16" s="24">
        <f>SUM(Q11:S11)/3</f>
        <v>582.6666666666666</v>
      </c>
      <c r="K16" s="24">
        <f>SUM(T11:V11)/3</f>
        <v>534.6666666666666</v>
      </c>
      <c r="L16" s="24">
        <f>SUM(W11:Y11)/3</f>
        <v>501.3333333333333</v>
      </c>
      <c r="M16" s="24">
        <f>SUM(Z11:AB11)/3</f>
        <v>476.3333333333333</v>
      </c>
      <c r="N16" s="24">
        <f>SUM(AC11:AE11)/3</f>
        <v>457.3333333333333</v>
      </c>
      <c r="O16" s="24">
        <f>SUM(AF11:AH11)/3</f>
        <v>444</v>
      </c>
      <c r="P16" s="24">
        <f>SUM(AI11:AK11)/3</f>
        <v>434</v>
      </c>
      <c r="Q16" s="24">
        <f>SUM(AL11:AN11)/3</f>
        <v>425</v>
      </c>
      <c r="R16" s="24">
        <f>SUM(AO11:AQ11)/3</f>
        <v>414</v>
      </c>
      <c r="S16" s="24">
        <f>SUM(AR11:AT11)/3</f>
        <v>402</v>
      </c>
      <c r="T16" s="24">
        <f>SUM(AU11:AW11)/3</f>
        <v>392</v>
      </c>
      <c r="U16" s="24">
        <f>SUM(AX11:AZ11)/3</f>
        <v>383</v>
      </c>
      <c r="V16" s="25">
        <v>373</v>
      </c>
      <c r="W16" s="25">
        <v>364</v>
      </c>
      <c r="X16" s="25">
        <v>355</v>
      </c>
      <c r="Y16" s="25">
        <v>346</v>
      </c>
      <c r="Z16" s="25">
        <v>337</v>
      </c>
      <c r="AA16" s="25">
        <v>328</v>
      </c>
      <c r="AB16" s="25">
        <v>319</v>
      </c>
      <c r="AC16" s="25">
        <v>310</v>
      </c>
      <c r="AD16" s="25">
        <v>302</v>
      </c>
      <c r="AE16" s="25">
        <v>294</v>
      </c>
      <c r="AF16" s="25">
        <v>286</v>
      </c>
      <c r="AG16" s="25">
        <v>278</v>
      </c>
    </row>
    <row r="17" spans="6:33" ht="12.75">
      <c r="F17" s="26">
        <f>SUM(E12:G12)/3</f>
        <v>1309.6000000000001</v>
      </c>
      <c r="G17" s="26">
        <f>SUM(H12:J12)/3</f>
        <v>1078.4</v>
      </c>
      <c r="H17" s="26">
        <f>SUM(K12:M12)/3</f>
        <v>905.6</v>
      </c>
      <c r="I17" s="26">
        <f>SUM(N12:P12)/3</f>
        <v>782.8000000000001</v>
      </c>
      <c r="J17" s="26">
        <f>SUM(Q12:S12)/3</f>
        <v>699.1999999999999</v>
      </c>
      <c r="K17" s="26">
        <f>SUM(T12:V12)/3</f>
        <v>641.6</v>
      </c>
      <c r="L17" s="26">
        <f>SUM(W12:Y12)/3</f>
        <v>601.6</v>
      </c>
      <c r="M17" s="26">
        <f>SUM(Z12:AB12)/3</f>
        <v>571.6</v>
      </c>
      <c r="N17" s="26">
        <f>SUM(AC12:AE12)/3</f>
        <v>548.8000000000001</v>
      </c>
      <c r="O17" s="26">
        <f>SUM(AF12:AH12)/3</f>
        <v>532.8000000000001</v>
      </c>
      <c r="P17" s="26">
        <f>SUM(AI12:AK12)/3</f>
        <v>520.8000000000001</v>
      </c>
      <c r="Q17" s="26">
        <f>SUM(AL12:AN12)/3</f>
        <v>510</v>
      </c>
      <c r="R17" s="26">
        <f>SUM(AO12:AQ12)/3</f>
        <v>496.79999999999995</v>
      </c>
      <c r="S17" s="26">
        <f>SUM(AR12:AT12)/3</f>
        <v>482.40000000000003</v>
      </c>
      <c r="T17" s="26">
        <f>SUM(AU12:AW12)/3</f>
        <v>470.3999999999999</v>
      </c>
      <c r="U17" s="26">
        <f>SUM(AX12:AZ12)/3</f>
        <v>459.6000000000001</v>
      </c>
      <c r="V17" s="26">
        <f>V16*15/12.5</f>
        <v>447.6</v>
      </c>
      <c r="W17" s="26">
        <f>W16*15/12.5</f>
        <v>436.8</v>
      </c>
      <c r="X17" s="26">
        <f>X16*15/12.5</f>
        <v>426</v>
      </c>
      <c r="Y17" s="26">
        <f>Y16*15/12.5</f>
        <v>415.2</v>
      </c>
      <c r="Z17" s="26">
        <f>Z16*15/12.5</f>
        <v>404.4</v>
      </c>
      <c r="AA17" s="26">
        <f>AA16*15/12.5</f>
        <v>393.6</v>
      </c>
      <c r="AB17" s="26">
        <f>AB16*15/12.5</f>
        <v>382.8</v>
      </c>
      <c r="AC17" s="26">
        <f>AC16*15/12.5</f>
        <v>372</v>
      </c>
      <c r="AD17" s="26">
        <f>AD16*15/12.5</f>
        <v>362.4</v>
      </c>
      <c r="AE17" s="26">
        <f>AE16*15/12.5</f>
        <v>352.8</v>
      </c>
      <c r="AF17" s="26">
        <f>AF16*15/12.5</f>
        <v>343.2</v>
      </c>
      <c r="AG17" s="26">
        <f>AG16*15/12.5</f>
        <v>333.6</v>
      </c>
    </row>
    <row r="18" spans="2:5" ht="12.75">
      <c r="B18" s="2"/>
      <c r="E18" s="2"/>
    </row>
    <row r="19" ht="12.75">
      <c r="B19" s="2"/>
    </row>
    <row r="20" spans="1:4" ht="12.75">
      <c r="A20" s="27" t="s">
        <v>45</v>
      </c>
      <c r="B20" t="s">
        <v>46</v>
      </c>
      <c r="D20" s="3" t="s">
        <v>47</v>
      </c>
    </row>
    <row r="21" spans="5:22" ht="12.75">
      <c r="E21" s="28"/>
      <c r="F21" s="29" t="s">
        <v>48</v>
      </c>
      <c r="G21" s="29" t="s">
        <v>49</v>
      </c>
      <c r="H21" s="29" t="s">
        <v>50</v>
      </c>
      <c r="I21" s="29" t="s">
        <v>51</v>
      </c>
      <c r="J21" s="29" t="s">
        <v>52</v>
      </c>
      <c r="K21" s="29" t="s">
        <v>53</v>
      </c>
      <c r="L21" s="29" t="s">
        <v>54</v>
      </c>
      <c r="M21" s="29" t="s">
        <v>55</v>
      </c>
      <c r="N21" s="29" t="s">
        <v>56</v>
      </c>
      <c r="O21" s="29" t="s">
        <v>57</v>
      </c>
      <c r="P21" s="29" t="s">
        <v>58</v>
      </c>
      <c r="Q21" s="29" t="s">
        <v>59</v>
      </c>
      <c r="R21" s="29" t="s">
        <v>60</v>
      </c>
      <c r="S21" s="29" t="s">
        <v>61</v>
      </c>
      <c r="T21" s="29" t="s">
        <v>62</v>
      </c>
      <c r="U21" t="s">
        <v>63</v>
      </c>
      <c r="V21">
        <v>2017</v>
      </c>
    </row>
    <row r="22" spans="4:22" ht="12.75">
      <c r="D22" s="1" t="s">
        <v>64</v>
      </c>
      <c r="F22">
        <v>4.5</v>
      </c>
      <c r="G22">
        <v>4.7</v>
      </c>
      <c r="H22">
        <v>4.8</v>
      </c>
      <c r="I22">
        <v>5.1</v>
      </c>
      <c r="J22">
        <v>4.9</v>
      </c>
      <c r="K22">
        <v>5</v>
      </c>
      <c r="L22">
        <v>5.2</v>
      </c>
      <c r="M22">
        <v>5.5</v>
      </c>
      <c r="N22">
        <v>5.2</v>
      </c>
      <c r="O22">
        <v>5.3</v>
      </c>
      <c r="P22">
        <v>5.5</v>
      </c>
      <c r="Q22">
        <v>5.7</v>
      </c>
      <c r="R22">
        <v>5.4</v>
      </c>
      <c r="S22">
        <v>5.5</v>
      </c>
      <c r="T22">
        <v>5.7</v>
      </c>
      <c r="U22">
        <v>6.1</v>
      </c>
      <c r="V22">
        <v>6.3</v>
      </c>
    </row>
    <row r="23" spans="4:17" ht="12.75">
      <c r="D23" t="s">
        <v>65</v>
      </c>
      <c r="F23" s="6">
        <v>0.30000000000000004</v>
      </c>
      <c r="G23" s="6">
        <v>0.25</v>
      </c>
      <c r="H23" s="6">
        <v>0.2</v>
      </c>
      <c r="I23" s="6">
        <v>0.15</v>
      </c>
      <c r="J23" s="6">
        <v>0.1</v>
      </c>
      <c r="K23" s="6">
        <v>0.1</v>
      </c>
      <c r="L23" s="6">
        <v>0.1</v>
      </c>
      <c r="M23" s="6">
        <v>0.05</v>
      </c>
      <c r="N23" s="6">
        <v>0.05</v>
      </c>
      <c r="O23" s="6">
        <v>0</v>
      </c>
      <c r="P23" s="6">
        <v>0</v>
      </c>
      <c r="Q23" s="6">
        <v>0</v>
      </c>
    </row>
    <row r="24" spans="4:22" ht="12.75">
      <c r="D24" t="s">
        <v>66</v>
      </c>
      <c r="F24" s="22">
        <f>SUM(F22:F23)</f>
        <v>4.8</v>
      </c>
      <c r="G24" s="22">
        <f>SUM(G22:G23)</f>
        <v>4.95</v>
      </c>
      <c r="H24" s="22">
        <f>SUM(H22:H23)</f>
        <v>5</v>
      </c>
      <c r="I24" s="22">
        <f>SUM(I22:I23)</f>
        <v>5.25</v>
      </c>
      <c r="J24" s="22">
        <f>SUM(J22:J23)</f>
        <v>5</v>
      </c>
      <c r="K24" s="22">
        <f>SUM(K22:K23)</f>
        <v>5.1</v>
      </c>
      <c r="L24" s="22">
        <f>SUM(L22:L23)</f>
        <v>5.3</v>
      </c>
      <c r="M24" s="22">
        <f>SUM(M22:M23)</f>
        <v>5.55</v>
      </c>
      <c r="N24" s="22">
        <f>SUM(N22:N23)</f>
        <v>5.25</v>
      </c>
      <c r="O24" s="22">
        <f>SUM(O22:O23)</f>
        <v>5.3</v>
      </c>
      <c r="P24" s="22">
        <f>SUM(P22:P23)</f>
        <v>5.5</v>
      </c>
      <c r="Q24" s="22">
        <f>SUM(Q22:Q23)</f>
        <v>5.7</v>
      </c>
      <c r="R24" s="22">
        <f>SUM(R22:R23)</f>
        <v>5.4</v>
      </c>
      <c r="S24" s="22">
        <f>SUM(S22:S23)</f>
        <v>5.5</v>
      </c>
      <c r="T24" s="22">
        <f>SUM(T22:T23)</f>
        <v>5.7</v>
      </c>
      <c r="U24" s="30">
        <f>U22</f>
        <v>6.1</v>
      </c>
      <c r="V24" s="30">
        <f>V22</f>
        <v>6.3</v>
      </c>
    </row>
    <row r="26" ht="12.75">
      <c r="B26" s="3" t="s">
        <v>67</v>
      </c>
    </row>
    <row r="28" ht="12.75">
      <c r="A28" s="14" t="s">
        <v>68</v>
      </c>
    </row>
    <row r="29" spans="5:11" ht="12.75">
      <c r="E29" t="s">
        <v>14</v>
      </c>
      <c r="I29" s="6" t="s">
        <v>14</v>
      </c>
      <c r="J29" s="6" t="s">
        <v>12</v>
      </c>
      <c r="K29" s="6" t="s">
        <v>69</v>
      </c>
    </row>
    <row r="30" spans="4:11" ht="12.75">
      <c r="D30">
        <v>2011</v>
      </c>
      <c r="E30">
        <v>800</v>
      </c>
      <c r="H30">
        <v>2011</v>
      </c>
      <c r="I30" s="31">
        <v>800</v>
      </c>
      <c r="J30" s="31">
        <v>2192</v>
      </c>
      <c r="K30" s="32">
        <v>5.72</v>
      </c>
    </row>
    <row r="31" spans="4:11" ht="14.25">
      <c r="D31">
        <v>2012</v>
      </c>
      <c r="E31">
        <v>180</v>
      </c>
      <c r="H31">
        <v>2012</v>
      </c>
      <c r="I31" s="31">
        <v>180</v>
      </c>
      <c r="J31" s="31">
        <v>1978</v>
      </c>
      <c r="K31" s="32">
        <v>5.72</v>
      </c>
    </row>
    <row r="34" spans="4:32" ht="12.75">
      <c r="D34" t="s">
        <v>70</v>
      </c>
      <c r="F34" s="33" t="s">
        <v>48</v>
      </c>
      <c r="G34" s="33" t="s">
        <v>49</v>
      </c>
      <c r="H34" s="33" t="s">
        <v>50</v>
      </c>
      <c r="I34" s="29" t="s">
        <v>51</v>
      </c>
      <c r="J34" s="29" t="s">
        <v>52</v>
      </c>
      <c r="K34" s="29" t="s">
        <v>53</v>
      </c>
      <c r="L34" s="29" t="s">
        <v>54</v>
      </c>
      <c r="M34" s="29" t="s">
        <v>55</v>
      </c>
      <c r="N34" s="29" t="s">
        <v>56</v>
      </c>
      <c r="O34" s="29" t="s">
        <v>57</v>
      </c>
      <c r="P34" s="29" t="s">
        <v>58</v>
      </c>
      <c r="Q34" s="29" t="s">
        <v>59</v>
      </c>
      <c r="R34" s="29" t="s">
        <v>60</v>
      </c>
      <c r="S34" s="29" t="s">
        <v>61</v>
      </c>
      <c r="T34" s="29" t="s">
        <v>62</v>
      </c>
      <c r="U34" s="29" t="s">
        <v>71</v>
      </c>
      <c r="V34" s="29" t="s">
        <v>72</v>
      </c>
      <c r="W34" s="29" t="s">
        <v>73</v>
      </c>
      <c r="X34" s="29" t="s">
        <v>74</v>
      </c>
      <c r="Y34" s="29" t="s">
        <v>75</v>
      </c>
      <c r="Z34" s="29" t="s">
        <v>76</v>
      </c>
      <c r="AA34" s="29" t="s">
        <v>77</v>
      </c>
      <c r="AB34" s="29" t="s">
        <v>78</v>
      </c>
      <c r="AC34" s="29" t="s">
        <v>79</v>
      </c>
      <c r="AD34" s="29" t="s">
        <v>80</v>
      </c>
      <c r="AE34" s="29" t="s">
        <v>81</v>
      </c>
      <c r="AF34" s="29" t="s">
        <v>82</v>
      </c>
    </row>
    <row r="35" spans="2:32" ht="12.75">
      <c r="B35" s="27" t="s">
        <v>83</v>
      </c>
      <c r="D35" s="34">
        <v>0</v>
      </c>
      <c r="E35" t="s">
        <v>84</v>
      </c>
      <c r="F35">
        <v>7000</v>
      </c>
      <c r="G35" s="19">
        <v>6500</v>
      </c>
      <c r="H35" s="35">
        <f>G35*I17/H17</f>
        <v>5618.595406360424</v>
      </c>
      <c r="I35" s="19">
        <f>H35*J17/I17</f>
        <v>5018.551236749116</v>
      </c>
      <c r="J35" s="19">
        <f>I35*K17/J17</f>
        <v>4605.123674911661</v>
      </c>
      <c r="K35" s="19">
        <f>J35*L17/K17</f>
        <v>4318.021201413427</v>
      </c>
      <c r="L35" s="35">
        <f>K35*M17/L17</f>
        <v>4102.694346289752</v>
      </c>
      <c r="M35" s="19">
        <f>L35*N17/M17</f>
        <v>3939.0459363957593</v>
      </c>
      <c r="N35" s="19">
        <f>M35*O17/N17</f>
        <v>3824.2049469964654</v>
      </c>
      <c r="O35" s="19">
        <f>N35*P17/O17</f>
        <v>3738.0742049469955</v>
      </c>
      <c r="P35" s="35">
        <f>O35*Q17/P17</f>
        <v>3660.5565371024722</v>
      </c>
      <c r="Q35" s="19">
        <f>P35*R17/Q17</f>
        <v>3565.812720848055</v>
      </c>
      <c r="R35" s="19">
        <f>Q35*S17/R17</f>
        <v>3462.455830388692</v>
      </c>
      <c r="S35" s="19">
        <f>R35*T17/S17</f>
        <v>3376.325088339221</v>
      </c>
      <c r="T35" s="35">
        <f>S35*U17/T17</f>
        <v>3298.8074204946993</v>
      </c>
      <c r="U35" s="19">
        <f>T35*V17/U17</f>
        <v>3212.676678445229</v>
      </c>
      <c r="V35" s="19">
        <f>U35*W17/V17</f>
        <v>3135.159010600706</v>
      </c>
      <c r="W35" s="19">
        <f>V35*X17/W17</f>
        <v>3057.6413427561833</v>
      </c>
      <c r="X35" s="35">
        <f>W35*Y17/X17</f>
        <v>2980.1236749116606</v>
      </c>
      <c r="Y35" s="19">
        <f>X35*Z17/Y17</f>
        <v>2902.6060070671374</v>
      </c>
      <c r="Z35" s="19">
        <f>Y35*AA17/Z17</f>
        <v>2825.088339222615</v>
      </c>
      <c r="AA35" s="19">
        <f>Z35*AB17/AA17</f>
        <v>2747.5706713780924</v>
      </c>
      <c r="AB35" s="35">
        <f>AA35*AC17/AB17</f>
        <v>2670.053003533569</v>
      </c>
      <c r="AC35" s="19">
        <f>AB35*AD17/AC17</f>
        <v>2601.1484098939927</v>
      </c>
      <c r="AD35" s="19">
        <f>AC35*AE17/AD17</f>
        <v>2532.2438162544167</v>
      </c>
      <c r="AE35" s="19">
        <f>AD35*AF17/AE17</f>
        <v>2463.3392226148408</v>
      </c>
      <c r="AF35" s="35">
        <f>AE35*AG17/AF17</f>
        <v>2394.434628975265</v>
      </c>
    </row>
    <row r="36" spans="3:32" ht="12.75">
      <c r="C36" s="12">
        <v>2011</v>
      </c>
      <c r="D36" s="34">
        <v>3</v>
      </c>
      <c r="G36" s="19">
        <f>$D36*F$17</f>
        <v>3928.8</v>
      </c>
      <c r="H36" s="35">
        <f>$D36*G17</f>
        <v>3235.2000000000003</v>
      </c>
      <c r="I36" s="19">
        <f>$D36*H17</f>
        <v>2716.8</v>
      </c>
      <c r="J36" s="19">
        <f>$D36*I17</f>
        <v>2348.4</v>
      </c>
      <c r="K36" s="19">
        <f>$D36*J17</f>
        <v>2097.6</v>
      </c>
      <c r="L36" s="35">
        <f>$D36*K17</f>
        <v>1924.8000000000002</v>
      </c>
      <c r="M36" s="19">
        <f>$D36*L17</f>
        <v>1804.8000000000002</v>
      </c>
      <c r="N36" s="19">
        <f>$D36*M17</f>
        <v>1714.8000000000002</v>
      </c>
      <c r="O36" s="19">
        <f>$D36*N17</f>
        <v>1646.4</v>
      </c>
      <c r="P36" s="35">
        <f>$D36*O17</f>
        <v>1598.4</v>
      </c>
      <c r="Q36" s="19">
        <f>$D36*P17</f>
        <v>1562.4</v>
      </c>
      <c r="R36" s="19">
        <f>$D36*Q17</f>
        <v>1530</v>
      </c>
      <c r="S36" s="19">
        <f>$D36*R17</f>
        <v>1490.3999999999999</v>
      </c>
      <c r="T36" s="35">
        <f>$D36*S17</f>
        <v>1447.2</v>
      </c>
      <c r="U36" s="19">
        <f>$D36*T17</f>
        <v>1411.1999999999998</v>
      </c>
      <c r="V36" s="19">
        <f>$D36*U17</f>
        <v>1378.8000000000002</v>
      </c>
      <c r="W36" s="19">
        <f>$D36*V17</f>
        <v>1342.8000000000002</v>
      </c>
      <c r="X36" s="23">
        <f>$D36*W17</f>
        <v>1310.4</v>
      </c>
      <c r="Y36" s="22">
        <f>$D36*X17</f>
        <v>1278</v>
      </c>
      <c r="Z36" s="22">
        <f>$D36*Y17</f>
        <v>1245.6</v>
      </c>
      <c r="AA36" s="22">
        <f>$D36*Z17</f>
        <v>1213.1999999999998</v>
      </c>
      <c r="AB36" s="23">
        <f>$D36*AA17</f>
        <v>1180.8000000000002</v>
      </c>
      <c r="AC36" s="22">
        <f>$D36*AB17</f>
        <v>1148.4</v>
      </c>
      <c r="AD36" s="22">
        <f>$D36*AC17</f>
        <v>1116</v>
      </c>
      <c r="AE36" s="22">
        <f>$D36*AD17</f>
        <v>1087.1999999999998</v>
      </c>
      <c r="AF36" s="23">
        <f>$D36*AE17</f>
        <v>1058.4</v>
      </c>
    </row>
    <row r="37" spans="3:32" ht="12.75">
      <c r="C37" s="36" t="s">
        <v>85</v>
      </c>
      <c r="D37" s="37">
        <v>10</v>
      </c>
      <c r="G37" s="19">
        <f>$D37*$D$12</f>
        <v>15000</v>
      </c>
      <c r="H37" s="35">
        <f>$D37*$F$17</f>
        <v>13096.000000000002</v>
      </c>
      <c r="I37" s="19">
        <f>$D37*G$17</f>
        <v>10784</v>
      </c>
      <c r="J37" s="19">
        <f>$D37*H$17</f>
        <v>9056</v>
      </c>
      <c r="K37" s="19">
        <f>$D37*I$17</f>
        <v>7828.000000000001</v>
      </c>
      <c r="L37" s="35">
        <f>$D37*J$17</f>
        <v>6991.999999999999</v>
      </c>
      <c r="M37" s="19">
        <f>$D37*K$17</f>
        <v>6416</v>
      </c>
      <c r="N37" s="19">
        <f>$D37*L$17</f>
        <v>6016</v>
      </c>
      <c r="O37" s="19">
        <f>$D37*M$17</f>
        <v>5716</v>
      </c>
      <c r="P37" s="35">
        <f>$D37*N$17</f>
        <v>5488.000000000001</v>
      </c>
      <c r="Q37" s="19">
        <f>$D37*O$17</f>
        <v>5328.000000000001</v>
      </c>
      <c r="R37" s="19">
        <f>$D37*P$17</f>
        <v>5208.000000000001</v>
      </c>
      <c r="S37" s="19">
        <f>$D37*Q$17</f>
        <v>5100</v>
      </c>
      <c r="T37" s="35">
        <f>$D37*R$17</f>
        <v>4968</v>
      </c>
      <c r="U37" s="19">
        <f>$D37*S$17</f>
        <v>4824</v>
      </c>
      <c r="V37" s="19">
        <f>$D37*T$17</f>
        <v>4703.999999999999</v>
      </c>
      <c r="W37" s="19">
        <f>$D37*U$17</f>
        <v>4596.000000000001</v>
      </c>
      <c r="X37" s="23">
        <f>$D37*V$17</f>
        <v>4476</v>
      </c>
      <c r="Y37" s="22">
        <f>$D37*W$17</f>
        <v>4368</v>
      </c>
      <c r="Z37" s="22">
        <f>$D37*X$17</f>
        <v>4260</v>
      </c>
      <c r="AA37" s="22">
        <f>$D37*Y$17</f>
        <v>4152</v>
      </c>
      <c r="AB37" s="23">
        <f>$D37*Z$17</f>
        <v>4044</v>
      </c>
      <c r="AC37" s="22">
        <f>$D37*AA$17</f>
        <v>3936</v>
      </c>
      <c r="AD37" s="22">
        <f>$D37*AB$17</f>
        <v>3828</v>
      </c>
      <c r="AE37" s="22">
        <f>$D37*AC$17</f>
        <v>3720</v>
      </c>
      <c r="AF37" s="23">
        <f>$D37*AD$17</f>
        <v>3624</v>
      </c>
    </row>
    <row r="38" spans="3:32" ht="12.75">
      <c r="C38" s="38">
        <f>(SUM(D36:D38))*1.3</f>
        <v>32.5</v>
      </c>
      <c r="D38" s="28">
        <v>12</v>
      </c>
      <c r="H38" s="39">
        <f>$D38*$D$12</f>
        <v>18000</v>
      </c>
      <c r="I38" s="40">
        <f>$D38*F$17</f>
        <v>15715.2</v>
      </c>
      <c r="J38" s="40">
        <f>$D38*G$17</f>
        <v>12940.800000000001</v>
      </c>
      <c r="K38" s="40">
        <f>$D38*H$17</f>
        <v>10867.2</v>
      </c>
      <c r="L38" s="39">
        <f>$D38*I$17</f>
        <v>9393.6</v>
      </c>
      <c r="M38" s="40">
        <f>$D38*J$17</f>
        <v>8390.4</v>
      </c>
      <c r="N38" s="40">
        <f>$D38*K$17</f>
        <v>7699.200000000001</v>
      </c>
      <c r="O38" s="40">
        <f>$D38*L$17</f>
        <v>7219.200000000001</v>
      </c>
      <c r="P38" s="39">
        <f>$D38*M$17</f>
        <v>6859.200000000001</v>
      </c>
      <c r="Q38" s="40">
        <f>$D38*N$17</f>
        <v>6585.6</v>
      </c>
      <c r="R38" s="40">
        <f>$D38*O$17</f>
        <v>6393.6</v>
      </c>
      <c r="S38" s="40">
        <f>$D38*P$17</f>
        <v>6249.6</v>
      </c>
      <c r="T38" s="39">
        <f>$D38*Q$17</f>
        <v>6120</v>
      </c>
      <c r="U38" s="40">
        <f>$D38*R$17</f>
        <v>5961.599999999999</v>
      </c>
      <c r="V38" s="40">
        <f>$D38*S$17</f>
        <v>5788.8</v>
      </c>
      <c r="W38" s="40">
        <f>$D38*T$17</f>
        <v>5644.799999999999</v>
      </c>
      <c r="X38" s="39">
        <f>$D38*U$17</f>
        <v>5515.200000000001</v>
      </c>
      <c r="Y38" s="40">
        <f>$D38*V$17</f>
        <v>5371.200000000001</v>
      </c>
      <c r="Z38" s="40">
        <f>$D38*W$17</f>
        <v>5241.6</v>
      </c>
      <c r="AA38" s="40">
        <f>$D38*X$17</f>
        <v>5112</v>
      </c>
      <c r="AB38" s="39">
        <f>$D38*Y$17</f>
        <v>4982.4</v>
      </c>
      <c r="AC38" s="40">
        <f>$D38*Z$17</f>
        <v>4852.799999999999</v>
      </c>
      <c r="AD38" s="40">
        <f>$D38*AA$17</f>
        <v>4723.200000000001</v>
      </c>
      <c r="AE38" s="40">
        <f>$D38*AB$17</f>
        <v>4593.6</v>
      </c>
      <c r="AF38" s="39">
        <f>$D38*AC$17</f>
        <v>4464</v>
      </c>
    </row>
    <row r="39" spans="3:32" ht="12.75">
      <c r="C39" s="12">
        <v>2012</v>
      </c>
      <c r="D39" s="37">
        <v>2</v>
      </c>
      <c r="I39" s="19">
        <f>$D39*$D$12</f>
        <v>3000</v>
      </c>
      <c r="J39" s="19">
        <f>$D39*F$17</f>
        <v>2619.2000000000003</v>
      </c>
      <c r="K39" s="19">
        <f>$D39*G$17</f>
        <v>2156.8</v>
      </c>
      <c r="L39" s="35">
        <f>$D39*H$17</f>
        <v>1811.2</v>
      </c>
      <c r="M39" s="19">
        <f>$D39*I$17</f>
        <v>1565.6000000000001</v>
      </c>
      <c r="N39" s="19">
        <f>$D39*J$17</f>
        <v>1398.3999999999999</v>
      </c>
      <c r="O39" s="19">
        <f>$D39*K$17</f>
        <v>1283.2</v>
      </c>
      <c r="P39" s="35">
        <f>$D39*L$17</f>
        <v>1203.2</v>
      </c>
      <c r="Q39" s="19">
        <f>$D39*M$17</f>
        <v>1143.2</v>
      </c>
      <c r="R39" s="19">
        <f>$D39*N$17</f>
        <v>1097.6000000000001</v>
      </c>
      <c r="S39" s="19">
        <f>$D39*O$17</f>
        <v>1065.6000000000001</v>
      </c>
      <c r="T39" s="35">
        <f>$D39*P$17</f>
        <v>1041.6000000000001</v>
      </c>
      <c r="U39" s="19">
        <f>$D39*Q$17</f>
        <v>1020</v>
      </c>
      <c r="V39" s="19">
        <f>$D39*R$17</f>
        <v>993.5999999999999</v>
      </c>
      <c r="W39" s="19">
        <f>$D39*S$17</f>
        <v>964.8000000000001</v>
      </c>
      <c r="X39" s="35">
        <f>$D39*T$17</f>
        <v>940.7999999999998</v>
      </c>
      <c r="Y39" s="19">
        <f>$D39*U$17</f>
        <v>919.2000000000002</v>
      </c>
      <c r="Z39" s="19">
        <f>$D39*V$17</f>
        <v>895.2</v>
      </c>
      <c r="AA39" s="19">
        <f>$D39*W$17</f>
        <v>873.6</v>
      </c>
      <c r="AB39" s="35">
        <f>$D39*X$17</f>
        <v>852</v>
      </c>
      <c r="AC39" s="19">
        <f>$D39*Y$17</f>
        <v>830.4</v>
      </c>
      <c r="AD39" s="19">
        <f>$D39*Z$17</f>
        <v>808.8</v>
      </c>
      <c r="AE39" s="19">
        <f>$D39*AA$17</f>
        <v>787.2</v>
      </c>
      <c r="AF39" s="35">
        <f>$D39*AB$17</f>
        <v>765.6</v>
      </c>
    </row>
    <row r="40" spans="4:32" ht="12.75">
      <c r="D40" s="37">
        <v>6</v>
      </c>
      <c r="J40" s="19">
        <f>$D40*$D$12</f>
        <v>9000</v>
      </c>
      <c r="K40" s="19">
        <f>$D40*F$17</f>
        <v>7857.6</v>
      </c>
      <c r="L40" s="35">
        <f>$D40*G$17</f>
        <v>6470.400000000001</v>
      </c>
      <c r="M40" s="19">
        <f>$D40*H$17</f>
        <v>5433.6</v>
      </c>
      <c r="N40" s="19">
        <f>$D40*I$17</f>
        <v>4696.8</v>
      </c>
      <c r="O40" s="19">
        <f>$D40*J$17</f>
        <v>4195.2</v>
      </c>
      <c r="P40" s="35">
        <f>$D40*K$17</f>
        <v>3849.6000000000004</v>
      </c>
      <c r="Q40" s="19">
        <f>$D40*L$17</f>
        <v>3609.6000000000004</v>
      </c>
      <c r="R40" s="19">
        <f>$D40*M$17</f>
        <v>3429.6000000000004</v>
      </c>
      <c r="S40" s="19">
        <f>$D40*N$17</f>
        <v>3292.8</v>
      </c>
      <c r="T40" s="35">
        <f>$D40*O$17</f>
        <v>3196.8</v>
      </c>
      <c r="U40" s="19">
        <f>$D40*P$17</f>
        <v>3124.8</v>
      </c>
      <c r="V40" s="19">
        <f>$D40*Q$17</f>
        <v>3060</v>
      </c>
      <c r="W40" s="19">
        <f>$D40*R$17</f>
        <v>2980.7999999999997</v>
      </c>
      <c r="X40" s="35">
        <f>$D40*S$17</f>
        <v>2894.4</v>
      </c>
      <c r="Y40" s="19">
        <f>$D40*T$17</f>
        <v>2822.3999999999996</v>
      </c>
      <c r="Z40" s="19">
        <f>$D40*U$17</f>
        <v>2757.6000000000004</v>
      </c>
      <c r="AA40" s="19">
        <f>$D40*V$17</f>
        <v>2685.6000000000004</v>
      </c>
      <c r="AB40" s="35">
        <f>$D40*W$17</f>
        <v>2620.8</v>
      </c>
      <c r="AC40" s="19">
        <f>$D40*X$17</f>
        <v>2556</v>
      </c>
      <c r="AD40" s="19">
        <f>$D40*Y$17</f>
        <v>2491.2</v>
      </c>
      <c r="AE40" s="19">
        <f>$D40*Z$17</f>
        <v>2426.3999999999996</v>
      </c>
      <c r="AF40" s="35">
        <f>$D40*AA$17</f>
        <v>2361.6000000000004</v>
      </c>
    </row>
    <row r="41" spans="4:32" ht="12.75">
      <c r="D41" s="37">
        <v>12</v>
      </c>
      <c r="K41" s="19">
        <f>$D41*$D$12</f>
        <v>18000</v>
      </c>
      <c r="L41" s="35">
        <f>$D41*F$17</f>
        <v>15715.2</v>
      </c>
      <c r="M41" s="19">
        <f>$D41*G$17</f>
        <v>12940.800000000001</v>
      </c>
      <c r="N41" s="19">
        <f>$D41*H$17</f>
        <v>10867.2</v>
      </c>
      <c r="O41" s="19">
        <f>$D41*I$17</f>
        <v>9393.6</v>
      </c>
      <c r="P41" s="35">
        <f>$D41*J$17</f>
        <v>8390.4</v>
      </c>
      <c r="Q41" s="19">
        <f>$D41*K$17</f>
        <v>7699.200000000001</v>
      </c>
      <c r="R41" s="19">
        <f>$D41*L$17</f>
        <v>7219.200000000001</v>
      </c>
      <c r="S41" s="19">
        <f>$D41*M$17</f>
        <v>6859.200000000001</v>
      </c>
      <c r="T41" s="35">
        <f>$D41*N$17</f>
        <v>6585.6</v>
      </c>
      <c r="U41" s="19">
        <f>$D41*O$17</f>
        <v>6393.6</v>
      </c>
      <c r="V41" s="19">
        <f>$D41*P$17</f>
        <v>6249.6</v>
      </c>
      <c r="W41" s="19">
        <f>$D41*Q$17</f>
        <v>6120</v>
      </c>
      <c r="X41" s="35">
        <f>$D41*R$17</f>
        <v>5961.599999999999</v>
      </c>
      <c r="Y41" s="19">
        <f>$D41*S$17</f>
        <v>5788.8</v>
      </c>
      <c r="Z41" s="19">
        <f>$D41*T$17</f>
        <v>5644.799999999999</v>
      </c>
      <c r="AA41" s="19">
        <f>$D41*U$17</f>
        <v>5515.200000000001</v>
      </c>
      <c r="AB41" s="35">
        <f>$D41*V$17</f>
        <v>5371.200000000001</v>
      </c>
      <c r="AC41" s="19">
        <f>$D41*W$17</f>
        <v>5241.6</v>
      </c>
      <c r="AD41" s="19">
        <f>$D41*X$17</f>
        <v>5112</v>
      </c>
      <c r="AE41" s="19">
        <f>$D41*Y$17</f>
        <v>4982.4</v>
      </c>
      <c r="AF41" s="35">
        <f>$D41*Z$17</f>
        <v>4852.799999999999</v>
      </c>
    </row>
    <row r="42" spans="3:32" ht="12.75">
      <c r="C42" s="38">
        <f>(SUM(D39:D42))*1.3</f>
        <v>41.6</v>
      </c>
      <c r="D42" s="37">
        <v>12</v>
      </c>
      <c r="L42" s="39">
        <f>$D42*$D$12</f>
        <v>18000</v>
      </c>
      <c r="M42" s="40">
        <f>$D42*F$17</f>
        <v>15715.2</v>
      </c>
      <c r="N42" s="40">
        <f>$D42*G$17</f>
        <v>12940.800000000001</v>
      </c>
      <c r="O42" s="40">
        <f>$D42*H$17</f>
        <v>10867.2</v>
      </c>
      <c r="P42" s="39">
        <f>$D42*I$17</f>
        <v>9393.6</v>
      </c>
      <c r="Q42" s="40">
        <f>$D42*J$17</f>
        <v>8390.4</v>
      </c>
      <c r="R42" s="40">
        <f>$D42*K$17</f>
        <v>7699.200000000001</v>
      </c>
      <c r="S42" s="40">
        <f>$D42*L$17</f>
        <v>7219.200000000001</v>
      </c>
      <c r="T42" s="39">
        <f>$D42*M$17</f>
        <v>6859.200000000001</v>
      </c>
      <c r="U42" s="40">
        <f>$D42*N$17</f>
        <v>6585.6</v>
      </c>
      <c r="V42" s="40">
        <f>$D42*O$17</f>
        <v>6393.6</v>
      </c>
      <c r="W42" s="40">
        <f>$D42*P$17</f>
        <v>6249.6</v>
      </c>
      <c r="X42" s="39">
        <f>$D42*Q$17</f>
        <v>6120</v>
      </c>
      <c r="Y42" s="40">
        <f>$D42*R$17</f>
        <v>5961.599999999999</v>
      </c>
      <c r="Z42" s="40">
        <f>$D42*S$17</f>
        <v>5788.8</v>
      </c>
      <c r="AA42" s="40">
        <f>$D42*T$17</f>
        <v>5644.799999999999</v>
      </c>
      <c r="AB42" s="39">
        <f>$D42*U$17</f>
        <v>5515.200000000001</v>
      </c>
      <c r="AC42" s="40">
        <f>$D42*V$17</f>
        <v>5371.200000000001</v>
      </c>
      <c r="AD42" s="40">
        <f>$D42*W$17</f>
        <v>5241.6</v>
      </c>
      <c r="AE42" s="40">
        <f>$D42*X$17</f>
        <v>5112</v>
      </c>
      <c r="AF42" s="39">
        <f>$D42*Y$17</f>
        <v>4982.4</v>
      </c>
    </row>
    <row r="43" spans="3:32" ht="12.75">
      <c r="C43" s="12">
        <v>2013</v>
      </c>
      <c r="D43" s="37">
        <v>2</v>
      </c>
      <c r="J43" s="12"/>
      <c r="M43" s="19">
        <f>$D43*$D$12</f>
        <v>3000</v>
      </c>
      <c r="N43" s="19">
        <f>$D43*F$17</f>
        <v>2619.2000000000003</v>
      </c>
      <c r="O43" s="19">
        <f>$D43*G$17</f>
        <v>2156.8</v>
      </c>
      <c r="P43" s="35">
        <f>$D43*H$17</f>
        <v>1811.2</v>
      </c>
      <c r="Q43" s="19">
        <f>$D43*I$17</f>
        <v>1565.6000000000001</v>
      </c>
      <c r="R43" s="19">
        <f>$D43*J$17</f>
        <v>1398.3999999999999</v>
      </c>
      <c r="S43" s="19">
        <f>$D43*K$17</f>
        <v>1283.2</v>
      </c>
      <c r="T43" s="35">
        <f>$D43*L$17</f>
        <v>1203.2</v>
      </c>
      <c r="U43" s="19">
        <f>$D43*M$17</f>
        <v>1143.2</v>
      </c>
      <c r="V43" s="19">
        <f>$D43*N$17</f>
        <v>1097.6000000000001</v>
      </c>
      <c r="W43" s="19">
        <f>$D43*O$17</f>
        <v>1065.6000000000001</v>
      </c>
      <c r="X43" s="35">
        <f>$D43*P$17</f>
        <v>1041.6000000000001</v>
      </c>
      <c r="Y43" s="19">
        <f>$D43*Q$17</f>
        <v>1020</v>
      </c>
      <c r="Z43" s="19">
        <f>$D43*R$17</f>
        <v>993.5999999999999</v>
      </c>
      <c r="AA43" s="19">
        <f>$D43*S$17</f>
        <v>964.8000000000001</v>
      </c>
      <c r="AB43" s="35">
        <f>$D43*T$17</f>
        <v>940.7999999999998</v>
      </c>
      <c r="AC43" s="19">
        <f>$D43*U$17</f>
        <v>919.2000000000002</v>
      </c>
      <c r="AD43" s="19">
        <f>$D43*V$17</f>
        <v>895.2</v>
      </c>
      <c r="AE43" s="19">
        <f>$D43*W$17</f>
        <v>873.6</v>
      </c>
      <c r="AF43" s="35">
        <f>$D43*X$17</f>
        <v>852</v>
      </c>
    </row>
    <row r="44" spans="4:32" ht="12.75">
      <c r="D44" s="37">
        <v>6</v>
      </c>
      <c r="N44" s="19">
        <f>$D44*$D$12</f>
        <v>9000</v>
      </c>
      <c r="O44" s="19">
        <f>$D44*F$17</f>
        <v>7857.6</v>
      </c>
      <c r="P44" s="35">
        <f>$D44*G$17</f>
        <v>6470.400000000001</v>
      </c>
      <c r="Q44" s="19">
        <f>$D44*H$17</f>
        <v>5433.6</v>
      </c>
      <c r="R44" s="19">
        <f>$D44*I$17</f>
        <v>4696.8</v>
      </c>
      <c r="S44" s="19">
        <f>$D44*J$17</f>
        <v>4195.2</v>
      </c>
      <c r="T44" s="35">
        <f>$D44*K$17</f>
        <v>3849.6000000000004</v>
      </c>
      <c r="U44" s="19">
        <f>$D44*L$17</f>
        <v>3609.6000000000004</v>
      </c>
      <c r="V44" s="19">
        <f>$D44*M$17</f>
        <v>3429.6000000000004</v>
      </c>
      <c r="W44" s="19">
        <f>$D44*N$17</f>
        <v>3292.8</v>
      </c>
      <c r="X44" s="35">
        <f>$D44*O$17</f>
        <v>3196.8</v>
      </c>
      <c r="Y44" s="19">
        <f>$D44*P$17</f>
        <v>3124.8</v>
      </c>
      <c r="Z44" s="19">
        <f>$D44*Q$17</f>
        <v>3060</v>
      </c>
      <c r="AA44" s="19">
        <f>$D44*R$17</f>
        <v>2980.7999999999997</v>
      </c>
      <c r="AB44" s="35">
        <f>$D44*S$17</f>
        <v>2894.4</v>
      </c>
      <c r="AC44" s="19">
        <f>$D44*T$17</f>
        <v>2822.3999999999996</v>
      </c>
      <c r="AD44" s="19">
        <f>$D44*U$17</f>
        <v>2757.6000000000004</v>
      </c>
      <c r="AE44" s="19">
        <f>$D44*V$17</f>
        <v>2685.6000000000004</v>
      </c>
      <c r="AF44" s="35">
        <f>$D44*W$17</f>
        <v>2620.8</v>
      </c>
    </row>
    <row r="45" spans="4:32" ht="12.75">
      <c r="D45" s="37">
        <v>12</v>
      </c>
      <c r="O45" s="19">
        <f>$D45*$D$12</f>
        <v>18000</v>
      </c>
      <c r="P45" s="35">
        <f>$D45*F$17</f>
        <v>15715.2</v>
      </c>
      <c r="Q45" s="19">
        <f>$D45*G$17</f>
        <v>12940.800000000001</v>
      </c>
      <c r="R45" s="19">
        <f>$D45*H$17</f>
        <v>10867.2</v>
      </c>
      <c r="S45" s="19">
        <f>$D45*I$17</f>
        <v>9393.6</v>
      </c>
      <c r="T45" s="35">
        <f>$D45*J$17</f>
        <v>8390.4</v>
      </c>
      <c r="U45" s="19">
        <f>$D45*K$17</f>
        <v>7699.200000000001</v>
      </c>
      <c r="V45" s="19">
        <f>$D45*L$17</f>
        <v>7219.200000000001</v>
      </c>
      <c r="W45" s="19">
        <f>$D45*M$17</f>
        <v>6859.200000000001</v>
      </c>
      <c r="X45" s="35">
        <f>$D45*N$17</f>
        <v>6585.6</v>
      </c>
      <c r="Y45" s="19">
        <f>$D45*O$17</f>
        <v>6393.6</v>
      </c>
      <c r="Z45" s="19">
        <f>$D45*P$17</f>
        <v>6249.6</v>
      </c>
      <c r="AA45" s="19">
        <f>$D45*Q$17</f>
        <v>6120</v>
      </c>
      <c r="AB45" s="35">
        <f>$D45*R$17</f>
        <v>5961.599999999999</v>
      </c>
      <c r="AC45" s="19">
        <f>$D45*S$17</f>
        <v>5788.8</v>
      </c>
      <c r="AD45" s="19">
        <f>$D45*T$17</f>
        <v>5644.799999999999</v>
      </c>
      <c r="AE45" s="19">
        <f>$D45*U$17</f>
        <v>5515.200000000001</v>
      </c>
      <c r="AF45" s="35">
        <f>$D45*V$17</f>
        <v>5371.200000000001</v>
      </c>
    </row>
    <row r="46" spans="3:32" ht="12.75">
      <c r="C46" s="38">
        <f>(SUM(D43:D46))*1.3</f>
        <v>41.6</v>
      </c>
      <c r="D46" s="37">
        <v>12</v>
      </c>
      <c r="P46" s="39">
        <f>$D46*$D$12</f>
        <v>18000</v>
      </c>
      <c r="Q46" s="40">
        <f>$D46*F$17</f>
        <v>15715.2</v>
      </c>
      <c r="R46" s="40">
        <f>$D46*G$17</f>
        <v>12940.800000000001</v>
      </c>
      <c r="S46" s="40">
        <f>$D46*H$17</f>
        <v>10867.2</v>
      </c>
      <c r="T46" s="39">
        <f>$D46*I$17</f>
        <v>9393.6</v>
      </c>
      <c r="U46" s="40">
        <f>$D46*J$17</f>
        <v>8390.4</v>
      </c>
      <c r="V46" s="40">
        <f>$D46*K$17</f>
        <v>7699.200000000001</v>
      </c>
      <c r="W46" s="40">
        <f>$D46*L$17</f>
        <v>7219.200000000001</v>
      </c>
      <c r="X46" s="39">
        <f>$D46*M$17</f>
        <v>6859.200000000001</v>
      </c>
      <c r="Y46" s="40">
        <f>$D46*N$17</f>
        <v>6585.6</v>
      </c>
      <c r="Z46" s="40">
        <f>$D46*O$17</f>
        <v>6393.6</v>
      </c>
      <c r="AA46" s="40">
        <f>$D46*P$17</f>
        <v>6249.6</v>
      </c>
      <c r="AB46" s="39">
        <f>$D46*Q$17</f>
        <v>6120</v>
      </c>
      <c r="AC46" s="40">
        <f>$D46*R$17</f>
        <v>5961.599999999999</v>
      </c>
      <c r="AD46" s="40">
        <f>$D46*S$17</f>
        <v>5788.8</v>
      </c>
      <c r="AE46" s="40">
        <f>$D46*T$17</f>
        <v>5644.799999999999</v>
      </c>
      <c r="AF46" s="39">
        <f>$D46*U$17</f>
        <v>5515.200000000001</v>
      </c>
    </row>
    <row r="47" spans="3:32" ht="12.75">
      <c r="C47" s="12">
        <v>2014</v>
      </c>
      <c r="D47" s="37">
        <v>2</v>
      </c>
      <c r="Q47" s="19">
        <f>$D47*$D$12</f>
        <v>3000</v>
      </c>
      <c r="R47" s="19">
        <f>$D47*F$17</f>
        <v>2619.2000000000003</v>
      </c>
      <c r="S47" s="19">
        <f>$D47*G$17</f>
        <v>2156.8</v>
      </c>
      <c r="T47" s="35">
        <f>$D47*H$17</f>
        <v>1811.2</v>
      </c>
      <c r="U47" s="19">
        <f>$D47*I$17</f>
        <v>1565.6000000000001</v>
      </c>
      <c r="V47" s="19">
        <f>$D47*J$17</f>
        <v>1398.3999999999999</v>
      </c>
      <c r="W47" s="19">
        <f>$D47*K$17</f>
        <v>1283.2</v>
      </c>
      <c r="X47" s="35">
        <f>$D47*L$17</f>
        <v>1203.2</v>
      </c>
      <c r="Y47" s="19">
        <f>$D47*M$17</f>
        <v>1143.2</v>
      </c>
      <c r="Z47" s="19">
        <f>$D47*N$17</f>
        <v>1097.6000000000001</v>
      </c>
      <c r="AA47" s="19">
        <f>$D47*O$17</f>
        <v>1065.6000000000001</v>
      </c>
      <c r="AB47" s="35">
        <f>$D47*P$17</f>
        <v>1041.6000000000001</v>
      </c>
      <c r="AC47" s="19">
        <f>$D47*Q$17</f>
        <v>1020</v>
      </c>
      <c r="AD47" s="19">
        <f>$D47*R$17</f>
        <v>993.5999999999999</v>
      </c>
      <c r="AE47" s="19">
        <f>$D47*S$17</f>
        <v>964.8000000000001</v>
      </c>
      <c r="AF47" s="35">
        <f>$D47*T$17</f>
        <v>940.7999999999998</v>
      </c>
    </row>
    <row r="48" spans="4:32" ht="12.75">
      <c r="D48" s="37">
        <v>10</v>
      </c>
      <c r="R48" s="19">
        <f>$D48*$D$12</f>
        <v>15000</v>
      </c>
      <c r="S48" s="19">
        <f>$D48*F$17</f>
        <v>13096.000000000002</v>
      </c>
      <c r="T48" s="35">
        <f>$D48*G$17</f>
        <v>10784</v>
      </c>
      <c r="U48" s="19">
        <f>$D48*H$17</f>
        <v>9056</v>
      </c>
      <c r="V48" s="19">
        <f>$D48*I$17</f>
        <v>7828.000000000001</v>
      </c>
      <c r="W48" s="19">
        <f>$D48*J$17</f>
        <v>6991.999999999999</v>
      </c>
      <c r="X48" s="35">
        <f>$D48*K$17</f>
        <v>6416</v>
      </c>
      <c r="Y48" s="19">
        <f>$D48*L$17</f>
        <v>6016</v>
      </c>
      <c r="Z48" s="19">
        <f>$D48*M$17</f>
        <v>5716</v>
      </c>
      <c r="AA48" s="19">
        <f>$D48*N$17</f>
        <v>5488.000000000001</v>
      </c>
      <c r="AB48" s="35">
        <f>$D48*O$17</f>
        <v>5328.000000000001</v>
      </c>
      <c r="AC48" s="19">
        <f>$D48*P$17</f>
        <v>5208.000000000001</v>
      </c>
      <c r="AD48" s="19">
        <f>$D48*Q$17</f>
        <v>5100</v>
      </c>
      <c r="AE48" s="19">
        <f>$D48*R$17</f>
        <v>4968</v>
      </c>
      <c r="AF48" s="35">
        <f>$D48*S$17</f>
        <v>4824</v>
      </c>
    </row>
    <row r="49" spans="4:32" ht="12.75">
      <c r="D49" s="37">
        <v>12</v>
      </c>
      <c r="S49" s="19">
        <f>$D49*$D$12</f>
        <v>18000</v>
      </c>
      <c r="T49" s="35">
        <f>$D49*F$17</f>
        <v>15715.2</v>
      </c>
      <c r="U49" s="19">
        <f>$D49*G$17</f>
        <v>12940.800000000001</v>
      </c>
      <c r="V49" s="19">
        <f>$D49*H$17</f>
        <v>10867.2</v>
      </c>
      <c r="W49" s="19">
        <f>$D49*I$17</f>
        <v>9393.6</v>
      </c>
      <c r="X49" s="35">
        <f>$D49*J$17</f>
        <v>8390.4</v>
      </c>
      <c r="Y49" s="19">
        <f>$D49*K$17</f>
        <v>7699.200000000001</v>
      </c>
      <c r="Z49" s="19">
        <f>$D49*L$17</f>
        <v>7219.200000000001</v>
      </c>
      <c r="AA49" s="19">
        <f>$D49*M$17</f>
        <v>6859.200000000001</v>
      </c>
      <c r="AB49" s="35">
        <f>$D49*N$17</f>
        <v>6585.6</v>
      </c>
      <c r="AC49" s="19">
        <f>$D49*O$17</f>
        <v>6393.6</v>
      </c>
      <c r="AD49" s="19">
        <f>$D49*P$17</f>
        <v>6249.6</v>
      </c>
      <c r="AE49" s="19">
        <f>$D49*Q$17</f>
        <v>6120</v>
      </c>
      <c r="AF49" s="35">
        <f>$D49*R$17</f>
        <v>5961.599999999999</v>
      </c>
    </row>
    <row r="50" spans="3:32" ht="12.75">
      <c r="C50" s="38">
        <f>(SUM(D47:D50))*1.3</f>
        <v>46.800000000000004</v>
      </c>
      <c r="D50" s="28">
        <v>12</v>
      </c>
      <c r="P50" s="28"/>
      <c r="Q50" s="28"/>
      <c r="R50" s="28"/>
      <c r="S50" s="28"/>
      <c r="T50" s="39">
        <f>$D50*$D$12</f>
        <v>18000</v>
      </c>
      <c r="U50" s="40">
        <f>$D50*F$17</f>
        <v>15715.2</v>
      </c>
      <c r="V50" s="40">
        <f>$D50*G$17</f>
        <v>12940.800000000001</v>
      </c>
      <c r="W50" s="40">
        <f>$D50*H$17</f>
        <v>10867.2</v>
      </c>
      <c r="X50" s="39">
        <f>$D50*I$17</f>
        <v>9393.6</v>
      </c>
      <c r="Y50" s="40">
        <f>$D50*J$17</f>
        <v>8390.4</v>
      </c>
      <c r="Z50" s="40">
        <f>$D50*K$17</f>
        <v>7699.200000000001</v>
      </c>
      <c r="AA50" s="40">
        <f>$D50*L$17</f>
        <v>7219.200000000001</v>
      </c>
      <c r="AB50" s="39">
        <f>$D50*M$17</f>
        <v>6859.200000000001</v>
      </c>
      <c r="AC50" s="40">
        <f>$D50*N$17</f>
        <v>6585.6</v>
      </c>
      <c r="AD50" s="40">
        <f>$D50*O$17</f>
        <v>6393.6</v>
      </c>
      <c r="AE50" s="40">
        <f>$D50*P$17</f>
        <v>6249.6</v>
      </c>
      <c r="AF50" s="39">
        <f>$D50*Q$17</f>
        <v>6120</v>
      </c>
    </row>
    <row r="51" spans="3:32" ht="12.75">
      <c r="C51" s="12">
        <v>2015</v>
      </c>
      <c r="D51" s="37">
        <v>2</v>
      </c>
      <c r="U51" s="19">
        <f>$D51*$D$12</f>
        <v>3000</v>
      </c>
      <c r="V51" s="19">
        <f>$D51*F$17</f>
        <v>2619.2000000000003</v>
      </c>
      <c r="W51" s="19">
        <f>$D51*G$17</f>
        <v>2156.8</v>
      </c>
      <c r="X51" s="35">
        <f>$D51*H$17</f>
        <v>1811.2</v>
      </c>
      <c r="Y51" s="19">
        <f>$D51*I$17</f>
        <v>1565.6000000000001</v>
      </c>
      <c r="Z51" s="19">
        <f>$D51*J$17</f>
        <v>1398.3999999999999</v>
      </c>
      <c r="AA51" s="19">
        <f>$D51*K$17</f>
        <v>1283.2</v>
      </c>
      <c r="AB51" s="35">
        <f>$D51*L$17</f>
        <v>1203.2</v>
      </c>
      <c r="AC51" s="19">
        <f>$D51*M$17</f>
        <v>1143.2</v>
      </c>
      <c r="AD51" s="19">
        <f>$D51*N$17</f>
        <v>1097.6000000000001</v>
      </c>
      <c r="AE51" s="19">
        <f>$D51*O$17</f>
        <v>1065.6000000000001</v>
      </c>
      <c r="AF51" s="35">
        <f>$D51*P$17</f>
        <v>1041.6000000000001</v>
      </c>
    </row>
    <row r="52" spans="4:32" ht="12.75">
      <c r="D52" s="37">
        <v>10</v>
      </c>
      <c r="V52" s="19">
        <f>$D52*$D$12</f>
        <v>15000</v>
      </c>
      <c r="W52" s="19">
        <f>$D52*F$17</f>
        <v>13096.000000000002</v>
      </c>
      <c r="X52" s="35">
        <f>$D52*G$17</f>
        <v>10784</v>
      </c>
      <c r="Y52" s="19">
        <f>$D52*H$17</f>
        <v>9056</v>
      </c>
      <c r="Z52" s="19">
        <f>$D52*I$17</f>
        <v>7828.000000000001</v>
      </c>
      <c r="AA52" s="19">
        <f>$D52*J$17</f>
        <v>6991.999999999999</v>
      </c>
      <c r="AB52" s="35">
        <f>$D52*K$17</f>
        <v>6416</v>
      </c>
      <c r="AC52" s="19">
        <f>$D52*L$17</f>
        <v>6016</v>
      </c>
      <c r="AD52" s="19">
        <f>$D52*M$17</f>
        <v>5716</v>
      </c>
      <c r="AE52" s="19">
        <f>$D52*N$17</f>
        <v>5488.000000000001</v>
      </c>
      <c r="AF52" s="35">
        <f>$D52*O$17</f>
        <v>5328.000000000001</v>
      </c>
    </row>
    <row r="53" spans="4:32" ht="12.75">
      <c r="D53" s="37">
        <v>12</v>
      </c>
      <c r="V53" s="19"/>
      <c r="W53" s="19">
        <f>$D53*$D$12</f>
        <v>18000</v>
      </c>
      <c r="X53" s="35">
        <f>$D53*F$17</f>
        <v>15715.2</v>
      </c>
      <c r="Y53" s="19">
        <f>$D53*G$17</f>
        <v>12940.800000000001</v>
      </c>
      <c r="Z53" s="19">
        <f>$D53*H$17</f>
        <v>10867.2</v>
      </c>
      <c r="AA53" s="19">
        <f>$D53*I$17</f>
        <v>9393.6</v>
      </c>
      <c r="AB53" s="35">
        <f>$D53*J$17</f>
        <v>8390.4</v>
      </c>
      <c r="AC53" s="19">
        <f>$D53*K$17</f>
        <v>7699.200000000001</v>
      </c>
      <c r="AD53" s="19">
        <f>$D53*L$17</f>
        <v>7219.200000000001</v>
      </c>
      <c r="AE53" s="19">
        <f>$D53*M$17</f>
        <v>6859.200000000001</v>
      </c>
      <c r="AF53" s="35">
        <f>$D53*N$17</f>
        <v>6585.6</v>
      </c>
    </row>
    <row r="54" spans="3:32" ht="12.75">
      <c r="C54" s="38">
        <f>(SUM(D51:D54))*1.3</f>
        <v>46.800000000000004</v>
      </c>
      <c r="D54" s="37">
        <v>12</v>
      </c>
      <c r="V54" s="19"/>
      <c r="W54" s="19"/>
      <c r="X54" s="39">
        <f>$D54*$D$12</f>
        <v>18000</v>
      </c>
      <c r="Y54" s="40">
        <f>$D54*F$17</f>
        <v>15715.2</v>
      </c>
      <c r="Z54" s="40">
        <f>$D54*G$17</f>
        <v>12940.800000000001</v>
      </c>
      <c r="AA54" s="40">
        <f>$D54*H$17</f>
        <v>10867.2</v>
      </c>
      <c r="AB54" s="39">
        <f>$D54*I$17</f>
        <v>9393.6</v>
      </c>
      <c r="AC54" s="40">
        <f>$D54*J$17</f>
        <v>8390.4</v>
      </c>
      <c r="AD54" s="40">
        <f>$D54*K$17</f>
        <v>7699.200000000001</v>
      </c>
      <c r="AE54" s="40">
        <f>$D54*L$17</f>
        <v>7219.200000000001</v>
      </c>
      <c r="AF54" s="39">
        <f>$D54*M$17</f>
        <v>6859.200000000001</v>
      </c>
    </row>
    <row r="55" spans="3:32" ht="12.75">
      <c r="C55" s="12">
        <v>2016</v>
      </c>
      <c r="D55" s="37">
        <v>2</v>
      </c>
      <c r="Y55" s="19">
        <f>$D55*$D$12</f>
        <v>3000</v>
      </c>
      <c r="Z55" s="19">
        <f>$D55*F$17</f>
        <v>2619.2000000000003</v>
      </c>
      <c r="AA55" s="19">
        <f>$D55*G$17</f>
        <v>2156.8</v>
      </c>
      <c r="AB55" s="35">
        <f>$D55*H$17</f>
        <v>1811.2</v>
      </c>
      <c r="AC55" s="19">
        <f>$D55*I$17</f>
        <v>1565.6000000000001</v>
      </c>
      <c r="AD55" s="19">
        <f>$D55*J$17</f>
        <v>1398.3999999999999</v>
      </c>
      <c r="AE55" s="19">
        <f>$D55*K$17</f>
        <v>1283.2</v>
      </c>
      <c r="AF55" s="35">
        <f>$D55*L$17</f>
        <v>1203.2</v>
      </c>
    </row>
    <row r="56" spans="4:32" ht="12.75">
      <c r="D56" s="37">
        <v>10</v>
      </c>
      <c r="Z56" s="19">
        <f>$D56*$D$12</f>
        <v>15000</v>
      </c>
      <c r="AA56" s="19">
        <f>$D56*F$17</f>
        <v>13096.000000000002</v>
      </c>
      <c r="AB56" s="35">
        <f>$D56*G$17</f>
        <v>10784</v>
      </c>
      <c r="AC56" s="19">
        <f>$D56*H$17</f>
        <v>9056</v>
      </c>
      <c r="AD56" s="19">
        <f>$D56*I$17</f>
        <v>7828.000000000001</v>
      </c>
      <c r="AE56" s="19">
        <f>$D56*J$17</f>
        <v>6991.999999999999</v>
      </c>
      <c r="AF56" s="35">
        <f>$D56*K$17</f>
        <v>6416</v>
      </c>
    </row>
    <row r="57" spans="4:32" ht="12.75">
      <c r="D57" s="37">
        <v>12</v>
      </c>
      <c r="Z57" s="19"/>
      <c r="AA57" s="19">
        <f>$D57*$D$12</f>
        <v>18000</v>
      </c>
      <c r="AB57" s="35">
        <f>$D57*F$17</f>
        <v>15715.2</v>
      </c>
      <c r="AC57" s="19">
        <f>$D57*G$17</f>
        <v>12940.800000000001</v>
      </c>
      <c r="AD57" s="19">
        <f>$D57*H$17</f>
        <v>10867.2</v>
      </c>
      <c r="AE57" s="19">
        <f>$D57*I$17</f>
        <v>9393.6</v>
      </c>
      <c r="AF57" s="35">
        <f>$D57*J$17</f>
        <v>8390.4</v>
      </c>
    </row>
    <row r="58" spans="3:32" ht="12.75">
      <c r="C58" s="38">
        <f>(SUM(D55:D58))*1.3</f>
        <v>46.800000000000004</v>
      </c>
      <c r="D58" s="37">
        <v>12</v>
      </c>
      <c r="Z58" s="19"/>
      <c r="AA58" s="19"/>
      <c r="AB58" s="39">
        <f>$D58*$D$12</f>
        <v>18000</v>
      </c>
      <c r="AC58" s="40">
        <f>$D58*F$17</f>
        <v>15715.2</v>
      </c>
      <c r="AD58" s="40">
        <f>$D58*G$17</f>
        <v>12940.800000000001</v>
      </c>
      <c r="AE58" s="40">
        <f>$D58*H$17</f>
        <v>10867.2</v>
      </c>
      <c r="AF58" s="39">
        <f>$D58*I$17</f>
        <v>9393.6</v>
      </c>
    </row>
    <row r="59" spans="3:32" ht="12.75">
      <c r="C59" s="12">
        <v>2017</v>
      </c>
      <c r="D59" s="37">
        <v>2</v>
      </c>
      <c r="AC59" s="19">
        <f>$D59*$D$12</f>
        <v>3000</v>
      </c>
      <c r="AD59" s="19">
        <f>$D59*F$17</f>
        <v>2619.2000000000003</v>
      </c>
      <c r="AE59" s="19">
        <f>$D59*G$17</f>
        <v>2156.8</v>
      </c>
      <c r="AF59" s="35">
        <f>$D59*H$17</f>
        <v>1811.2</v>
      </c>
    </row>
    <row r="60" spans="4:32" ht="12.75">
      <c r="D60" s="37">
        <v>0</v>
      </c>
      <c r="AD60" s="19">
        <f>$D60*$D$12</f>
        <v>0</v>
      </c>
      <c r="AE60" s="22">
        <f>$D60*F$17</f>
        <v>0</v>
      </c>
      <c r="AF60" s="35">
        <f>$D60*H$20</f>
        <v>0</v>
      </c>
    </row>
    <row r="61" spans="4:32" ht="12.75">
      <c r="D61" s="37">
        <v>0</v>
      </c>
      <c r="AE61" s="19">
        <f>$D61*$D$12</f>
        <v>0</v>
      </c>
      <c r="AF61" s="35">
        <f>$D69*F$17</f>
        <v>0</v>
      </c>
    </row>
    <row r="62" spans="3:32" ht="12.75">
      <c r="C62" s="38">
        <f>(SUM(D59:D62))*1.1</f>
        <v>2.2</v>
      </c>
      <c r="D62" s="28">
        <v>0</v>
      </c>
      <c r="AF62" s="39">
        <f>$D62*$D$12</f>
        <v>0</v>
      </c>
    </row>
    <row r="64" ht="12.75">
      <c r="D64" s="22">
        <f>SUM(D35:D63)</f>
        <v>199</v>
      </c>
    </row>
    <row r="66" spans="3:32" ht="12.75">
      <c r="C66" s="41" t="s">
        <v>86</v>
      </c>
      <c r="D66" s="42"/>
      <c r="G66" s="43">
        <f>SUM(G35:G65)</f>
        <v>25428.8</v>
      </c>
      <c r="H66" s="44">
        <f>SUM(H35:H65)</f>
        <v>39949.79540636043</v>
      </c>
      <c r="I66" s="43">
        <f>SUM(I35:I65)</f>
        <v>37234.55123674912</v>
      </c>
      <c r="J66" s="43">
        <f>SUM(J35:J65)</f>
        <v>40569.52367491166</v>
      </c>
      <c r="K66" s="43">
        <f>SUM(K35:K65)</f>
        <v>53125.22120141343</v>
      </c>
      <c r="L66" s="44">
        <f>SUM(L35:L65)</f>
        <v>64409.89434628976</v>
      </c>
      <c r="M66" s="43">
        <f>SUM(M35:M55)</f>
        <v>59205.44593639575</v>
      </c>
      <c r="N66" s="43">
        <f>SUM(N35:N65)</f>
        <v>60776.604946996464</v>
      </c>
      <c r="O66" s="43">
        <f>SUM(O35:O65)</f>
        <v>72073.27420494701</v>
      </c>
      <c r="P66" s="44">
        <f>SUM(P35:P65)</f>
        <v>82439.75653710247</v>
      </c>
      <c r="Q66" s="43">
        <f>SUM(Q35:Q65)</f>
        <v>76539.41272084806</v>
      </c>
      <c r="R66" s="43">
        <f>SUM(R35:R65)</f>
        <v>83562.0558303887</v>
      </c>
      <c r="S66" s="43">
        <f>SUM(S35:S65)</f>
        <v>93645.12508833922</v>
      </c>
      <c r="T66" s="44">
        <f>SUM(T35:T65)</f>
        <v>102664.4074204947</v>
      </c>
      <c r="U66" s="43">
        <f>SUM(U35:U65)</f>
        <v>95653.47667844524</v>
      </c>
      <c r="V66" s="43">
        <f>SUM(V35:V65)</f>
        <v>101802.75901060071</v>
      </c>
      <c r="W66" s="43">
        <f>SUM(W35:W65)</f>
        <v>111182.04134275617</v>
      </c>
      <c r="X66" s="44">
        <f>SUM(X35:X65)</f>
        <v>119595.32367491165</v>
      </c>
      <c r="Y66" s="45">
        <f>SUM(Y35:Y65)</f>
        <v>112062.20600706713</v>
      </c>
      <c r="Z66" s="45">
        <f>SUM(Z35:Z65)</f>
        <v>117741.0883392226</v>
      </c>
      <c r="AA66" s="45">
        <f>SUM(AA35:AA65)</f>
        <v>126679.97067137809</v>
      </c>
      <c r="AB66" s="44">
        <f>SUM(AB35:AB65)</f>
        <v>134681.25300353358</v>
      </c>
      <c r="AC66" s="45">
        <f>SUM(AC35:AC65)</f>
        <v>126763.14840989398</v>
      </c>
      <c r="AD66" s="45">
        <f>SUM(AD35:AD65)</f>
        <v>117061.8438162544</v>
      </c>
      <c r="AE66" s="45">
        <f>SUM(AE35:AE65)</f>
        <v>109518.53922261484</v>
      </c>
      <c r="AF66" s="44">
        <f>SUM(AF35:AF65)</f>
        <v>103737.63462897527</v>
      </c>
    </row>
    <row r="67" spans="3:32" ht="12.75">
      <c r="C67" s="41" t="s">
        <v>87</v>
      </c>
      <c r="D67" s="41"/>
      <c r="G67" s="19">
        <f>$J$33*$K$33*90/1000</f>
        <v>0</v>
      </c>
      <c r="H67" s="35">
        <f>$J$33*$K$33*90/1000</f>
        <v>0</v>
      </c>
      <c r="I67" s="19">
        <f>$J$30*$K$30*90/1000</f>
        <v>1128.4416</v>
      </c>
      <c r="J67" s="19">
        <f>$J$30*$K$30*90/1000</f>
        <v>1128.4416</v>
      </c>
      <c r="K67" s="19">
        <f>$J$30*$K$30*90/1000</f>
        <v>1128.4416</v>
      </c>
      <c r="L67" s="35">
        <f>$J$30*$K$30*90/1000</f>
        <v>1128.4416</v>
      </c>
      <c r="M67" s="19">
        <f>$J$31*$K$31*90/1000</f>
        <v>1018.2744</v>
      </c>
      <c r="N67" s="19">
        <v>0</v>
      </c>
      <c r="O67" s="19">
        <v>0</v>
      </c>
      <c r="P67" s="35">
        <v>0</v>
      </c>
      <c r="Q67" s="19">
        <v>0</v>
      </c>
      <c r="R67" s="19">
        <v>0</v>
      </c>
      <c r="S67" s="19">
        <v>0</v>
      </c>
      <c r="T67" s="35">
        <v>0</v>
      </c>
      <c r="U67" s="19">
        <v>0</v>
      </c>
      <c r="V67" s="19">
        <v>0</v>
      </c>
      <c r="W67" s="19">
        <v>0</v>
      </c>
      <c r="X67" s="35">
        <v>0</v>
      </c>
      <c r="Y67" s="46">
        <v>0</v>
      </c>
      <c r="Z67" s="46">
        <v>0</v>
      </c>
      <c r="AA67" s="46">
        <v>0</v>
      </c>
      <c r="AB67" s="35">
        <v>0</v>
      </c>
      <c r="AC67" s="46">
        <v>0</v>
      </c>
      <c r="AD67" s="46">
        <v>0</v>
      </c>
      <c r="AE67" s="46">
        <v>0</v>
      </c>
      <c r="AF67" s="35">
        <v>0</v>
      </c>
    </row>
    <row r="68" spans="3:32" ht="12.75">
      <c r="C68" s="41" t="s">
        <v>88</v>
      </c>
      <c r="D68" s="41"/>
      <c r="G68" s="19">
        <f>(G66-$J$33)*G24*90/1000</f>
        <v>11328.5304</v>
      </c>
      <c r="H68" s="35">
        <f>(H66-$J$33)*H24*90/1000</f>
        <v>17977.407932862192</v>
      </c>
      <c r="I68" s="19">
        <f>(I66-$J$30)*I24*90/1000</f>
        <v>16557.605459363956</v>
      </c>
      <c r="J68" s="19">
        <f>(J66-$J$30)*J24*90/1000</f>
        <v>17269.885653710247</v>
      </c>
      <c r="K68" s="19">
        <f>(K66-$J$30)*K24*90/1000</f>
        <v>23378.348531448763</v>
      </c>
      <c r="L68" s="35">
        <f>(L66-$J$30)*L24*90/1000</f>
        <v>29677.935603180213</v>
      </c>
      <c r="M68" s="19">
        <f>(M66-$J$35)*M24*90/1000</f>
        <v>27272.8609696113</v>
      </c>
      <c r="N68" s="19">
        <f>(N66)*N24*90/1000</f>
        <v>28716.945837455827</v>
      </c>
      <c r="O68" s="19">
        <f>(O66)*O24*90/1000</f>
        <v>34378.95179575972</v>
      </c>
      <c r="P68" s="35">
        <f>(P66)*P24*90/1000</f>
        <v>40807.67948586572</v>
      </c>
      <c r="Q68" s="19">
        <f>(Q66)*Q24*90/1000</f>
        <v>39264.71872579506</v>
      </c>
      <c r="R68" s="19">
        <f>(R66)*R24*90/1000</f>
        <v>40611.159133568915</v>
      </c>
      <c r="S68" s="19">
        <f>(S66)*S24*90/1000</f>
        <v>46354.33691872791</v>
      </c>
      <c r="T68" s="35">
        <f>(T66)*T24*90/1000</f>
        <v>52666.84100671379</v>
      </c>
      <c r="U68" s="19">
        <f>(U66)*$U24*90/1000</f>
        <v>52513.75869646643</v>
      </c>
      <c r="V68" s="19">
        <f>(V66)*$U24*90/1000</f>
        <v>55889.71469681979</v>
      </c>
      <c r="W68" s="19">
        <f>(W66)*$U24*90/1000</f>
        <v>61038.94069717314</v>
      </c>
      <c r="X68" s="35">
        <f>(X66)*$U24*90/1000</f>
        <v>65657.83269752648</v>
      </c>
      <c r="Y68" s="19">
        <f>(Y66)*$U24*90/1000</f>
        <v>61522.15109787985</v>
      </c>
      <c r="Z68" s="19">
        <f>(Z66)*$U24*90/1000</f>
        <v>64639.8574982332</v>
      </c>
      <c r="AA68" s="19">
        <f>(AA66)*$U24*90/1000</f>
        <v>69547.30389858657</v>
      </c>
      <c r="AB68" s="35">
        <f>(AB66)*$U24*90/1000</f>
        <v>73940.00789893992</v>
      </c>
      <c r="AC68" s="19">
        <f>(AC66)*$V24*90/1000</f>
        <v>71874.70514840989</v>
      </c>
      <c r="AD68" s="19">
        <f>(AD66)*$V24*90/1000</f>
        <v>66374.06544381625</v>
      </c>
      <c r="AE68" s="19">
        <f>(AE66)*$V24*90/1000</f>
        <v>62097.01173922261</v>
      </c>
      <c r="AF68" s="35">
        <f>(AF66)*$V24*90/1000</f>
        <v>58819.23883462897</v>
      </c>
    </row>
    <row r="69" spans="3:32" ht="12.75">
      <c r="C69" s="41" t="s">
        <v>89</v>
      </c>
      <c r="D69" s="41"/>
      <c r="G69" s="47">
        <f>(G67+G68)/1000</f>
        <v>11.3285304</v>
      </c>
      <c r="H69" s="48">
        <f>(H67+H68)/1000</f>
        <v>17.977407932862192</v>
      </c>
      <c r="I69" s="47">
        <f>(I67+I68)/1000</f>
        <v>17.686047059363954</v>
      </c>
      <c r="J69" s="47">
        <f>(J67+J68)/1000</f>
        <v>18.398327253710246</v>
      </c>
      <c r="K69" s="47">
        <f>(K67+K68)/1000</f>
        <v>24.50679013144876</v>
      </c>
      <c r="L69" s="48">
        <f>(L67+L68)/1000</f>
        <v>30.806377203180215</v>
      </c>
      <c r="M69" s="47">
        <f>(M67+M68)/1000</f>
        <v>28.2911353696113</v>
      </c>
      <c r="N69" s="47">
        <f>(N67+N68)/1000</f>
        <v>28.716945837455828</v>
      </c>
      <c r="O69" s="47">
        <f>(O67+O68)/1000</f>
        <v>34.37895179575972</v>
      </c>
      <c r="P69" s="48">
        <f>(P67+P68)/1000</f>
        <v>40.80767948586573</v>
      </c>
      <c r="Q69" s="47">
        <f>(Q67+Q68)/1000</f>
        <v>39.264718725795056</v>
      </c>
      <c r="R69" s="47">
        <f>(R67+R68)/1000</f>
        <v>40.61115913356892</v>
      </c>
      <c r="S69" s="47">
        <f>(S67+S68)/1000</f>
        <v>46.35433691872791</v>
      </c>
      <c r="T69" s="48">
        <f>(T67+T68)/1000</f>
        <v>52.66684100671379</v>
      </c>
      <c r="U69" s="47">
        <f>(U67+U68)/1000</f>
        <v>52.51375869646643</v>
      </c>
      <c r="V69" s="47">
        <f>(V67+V68)/1000</f>
        <v>55.889714696819794</v>
      </c>
      <c r="W69" s="47">
        <f>(W67+W68)/1000</f>
        <v>61.03894069717314</v>
      </c>
      <c r="X69" s="48">
        <f>(X67+X68)/1000</f>
        <v>65.65783269752647</v>
      </c>
      <c r="Y69" s="47">
        <f>(Y67+Y68)/1000</f>
        <v>61.52215109787985</v>
      </c>
      <c r="Z69" s="47">
        <f>(Z67+Z68)/1000</f>
        <v>64.6398574982332</v>
      </c>
      <c r="AA69" s="47">
        <f>(AA67+AA68)/1000</f>
        <v>69.54730389858658</v>
      </c>
      <c r="AB69" s="48">
        <f>(AB67+AB68)/1000</f>
        <v>73.94000789893992</v>
      </c>
      <c r="AC69" s="47">
        <f>(AC67+AC68)/1000</f>
        <v>71.87470514840989</v>
      </c>
      <c r="AD69" s="47">
        <f>(AD67+AD68)/1000</f>
        <v>66.37406544381625</v>
      </c>
      <c r="AE69" s="47">
        <f>(AE67+AE68)/1000</f>
        <v>62.09701173922261</v>
      </c>
      <c r="AF69" s="48">
        <f>(AF67+AF68)/1000</f>
        <v>58.819238834628976</v>
      </c>
    </row>
    <row r="70" spans="3:32" ht="12.75">
      <c r="C70" s="41"/>
      <c r="D70" s="49" t="s">
        <v>90</v>
      </c>
      <c r="H70" s="50">
        <f>SUM(E69:H69)-SUM(E71:H71)</f>
        <v>25.642696041254418</v>
      </c>
      <c r="L70" s="50">
        <f>SUM(I69:L69)-SUM(I71:L71)</f>
        <v>79.97284894174028</v>
      </c>
      <c r="P70" s="50">
        <f>SUM(M69:P69)-SUM(M71:P71)</f>
        <v>115.670373427606</v>
      </c>
      <c r="T70" s="50">
        <f>SUM(Q69:T69)-SUM(Q71:T71)</f>
        <v>156.53492381170497</v>
      </c>
      <c r="X70" s="50">
        <f>SUM(U69:X69)-SUM(U71:X71)</f>
        <v>205.71271593948762</v>
      </c>
      <c r="AB70" s="50">
        <f>SUM(Y69:AB69)-SUM(Y71:AB71)</f>
        <v>235.9431553444346</v>
      </c>
      <c r="AF70" s="50">
        <f>SUM(AC69:AF69)-SUM(AC71:AF71)</f>
        <v>226.76939352031803</v>
      </c>
    </row>
    <row r="71" spans="3:32" ht="12.75">
      <c r="C71" s="51" t="s">
        <v>91</v>
      </c>
      <c r="D71" s="52">
        <v>0.125</v>
      </c>
      <c r="G71" s="53">
        <f>G69*0.125</f>
        <v>1.4160663</v>
      </c>
      <c r="H71" s="53">
        <f>H69*0.125</f>
        <v>2.247175991607774</v>
      </c>
      <c r="I71" s="53">
        <f>I69*0.125</f>
        <v>2.2107558824204943</v>
      </c>
      <c r="J71" s="53">
        <f>J69*0.125</f>
        <v>2.2997909067137807</v>
      </c>
      <c r="K71" s="53">
        <f>K69*0.125</f>
        <v>3.063348766431095</v>
      </c>
      <c r="L71" s="53">
        <f>L69*0.125</f>
        <v>3.850797150397527</v>
      </c>
      <c r="M71" s="53">
        <f>M69*0.125</f>
        <v>3.5363919212014125</v>
      </c>
      <c r="N71" s="53">
        <f>N69*0.125</f>
        <v>3.5896182296819785</v>
      </c>
      <c r="O71" s="53">
        <f>O69*0.125</f>
        <v>4.297368974469965</v>
      </c>
      <c r="P71" s="53">
        <f>P69*0.125</f>
        <v>5.100959935733216</v>
      </c>
      <c r="Q71" s="53">
        <f>Q69*0.125</f>
        <v>4.908089840724382</v>
      </c>
      <c r="R71" s="53">
        <f>R69*0.125</f>
        <v>5.076394891696115</v>
      </c>
      <c r="S71" s="53">
        <f>S69*0.125</f>
        <v>5.794292114840989</v>
      </c>
      <c r="T71" s="53">
        <f>T69*0.125</f>
        <v>6.5833551258392236</v>
      </c>
      <c r="U71" s="53">
        <f>U69*0.125</f>
        <v>6.564219837058304</v>
      </c>
      <c r="V71" s="53">
        <f>V69*0.125</f>
        <v>6.986214337102474</v>
      </c>
      <c r="W71" s="53">
        <f>W69*0.125</f>
        <v>7.629867587146642</v>
      </c>
      <c r="X71" s="53">
        <f>X69*0.125</f>
        <v>8.20722908719081</v>
      </c>
      <c r="Y71" s="53">
        <f>Y69*0.125</f>
        <v>7.690268887234981</v>
      </c>
      <c r="Z71" s="53">
        <f>Z69*0.125</f>
        <v>8.07998218727915</v>
      </c>
      <c r="AA71" s="53">
        <f>AA69*0.125</f>
        <v>8.693412987323322</v>
      </c>
      <c r="AB71" s="53">
        <f>AB69*0.125</f>
        <v>9.24250098736749</v>
      </c>
      <c r="AC71" s="53">
        <f>AC69*0.125</f>
        <v>8.984338143551236</v>
      </c>
      <c r="AD71" s="53">
        <f>AD69*0.125</f>
        <v>8.296758180477031</v>
      </c>
      <c r="AE71" s="53">
        <f>AE69*0.125</f>
        <v>7.762126467402826</v>
      </c>
      <c r="AF71" s="53">
        <f>AF69*0.125</f>
        <v>7.352404854328622</v>
      </c>
    </row>
    <row r="72" spans="4:32" ht="12.75">
      <c r="D72" s="18"/>
      <c r="H72" s="50"/>
      <c r="AF72" s="50"/>
    </row>
    <row r="73" spans="4:32" ht="12.75">
      <c r="D73" s="18"/>
      <c r="H73" s="50"/>
      <c r="AF73" s="50"/>
    </row>
    <row r="75" spans="9:13" ht="12.75">
      <c r="I75" s="54" t="s">
        <v>92</v>
      </c>
      <c r="J75" s="54" t="s">
        <v>93</v>
      </c>
      <c r="K75" s="18" t="s">
        <v>94</v>
      </c>
      <c r="M75" s="55" t="s">
        <v>95</v>
      </c>
    </row>
    <row r="76" spans="2:13" ht="12.75">
      <c r="B76" t="s">
        <v>96</v>
      </c>
      <c r="I76" s="56">
        <f>L70-C42</f>
        <v>38.37284894174028</v>
      </c>
      <c r="J76" s="57">
        <f>I76/2</f>
        <v>19.18642447087014</v>
      </c>
      <c r="K76" s="1">
        <v>-35.6</v>
      </c>
      <c r="M76" s="34" t="s">
        <v>97</v>
      </c>
    </row>
    <row r="77" spans="7:13" ht="12.75">
      <c r="G77" t="s">
        <v>98</v>
      </c>
      <c r="I77" s="56">
        <f>P70-C46</f>
        <v>74.070373427606</v>
      </c>
      <c r="J77" s="57">
        <f>I77/2</f>
        <v>37.035186713803</v>
      </c>
      <c r="K77" s="1">
        <v>-41.2</v>
      </c>
      <c r="M77" s="34" t="s">
        <v>97</v>
      </c>
    </row>
    <row r="78" spans="7:11" ht="12.75">
      <c r="G78" t="s">
        <v>99</v>
      </c>
      <c r="I78" s="56">
        <f>T70-C50</f>
        <v>109.73492381170496</v>
      </c>
      <c r="J78" s="57">
        <f>I78/2</f>
        <v>54.86746190585248</v>
      </c>
      <c r="K78" s="1">
        <v>-9.4</v>
      </c>
    </row>
    <row r="79" spans="2:12" ht="12.75">
      <c r="B79" s="58" t="s">
        <v>100</v>
      </c>
      <c r="C79" s="58"/>
      <c r="D79" s="58"/>
      <c r="G79" t="s">
        <v>101</v>
      </c>
      <c r="I79" s="56">
        <f>X70-C54</f>
        <v>158.9127159394876</v>
      </c>
      <c r="J79" s="57">
        <f>I79/2</f>
        <v>79.4563579697438</v>
      </c>
      <c r="K79">
        <v>0</v>
      </c>
      <c r="L79" t="s">
        <v>102</v>
      </c>
    </row>
    <row r="80" spans="7:10" ht="12.75">
      <c r="G80" t="s">
        <v>103</v>
      </c>
      <c r="I80" s="56">
        <f>AF70-C58</f>
        <v>179.96939352031802</v>
      </c>
      <c r="J80" s="57">
        <f>I80/2</f>
        <v>89.98469676015901</v>
      </c>
    </row>
    <row r="81" spans="7:10" ht="12.75">
      <c r="G81" t="s">
        <v>104</v>
      </c>
      <c r="I81" s="56">
        <f>AB70-C62</f>
        <v>233.7431553444346</v>
      </c>
      <c r="J81" s="57">
        <f>I81/2</f>
        <v>116.8715776722173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 Madsen</dc:creator>
  <cp:keywords/>
  <dc:description/>
  <cp:lastModifiedBy>Jørgen  Madsen</cp:lastModifiedBy>
  <dcterms:created xsi:type="dcterms:W3CDTF">2011-05-31T21:54:54Z</dcterms:created>
  <dcterms:modified xsi:type="dcterms:W3CDTF">2011-06-01T11:31:39Z</dcterms:modified>
  <cp:category/>
  <cp:version/>
  <cp:contentType/>
  <cp:contentStatus/>
  <cp:revision>20</cp:revision>
</cp:coreProperties>
</file>