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1" activeTab="0"/>
  </bookViews>
  <sheets>
    <sheet name="Ark1" sheetId="1" r:id="rId1"/>
    <sheet name="Ark2" sheetId="2" r:id="rId2"/>
    <sheet name="Ark3" sheetId="3" r:id="rId3"/>
  </sheets>
  <definedNames/>
  <calcPr fullCalcOnLoad="1"/>
</workbook>
</file>

<file path=xl/comments1.xml><?xml version="1.0" encoding="utf-8"?>
<comments xmlns="http://schemas.openxmlformats.org/spreadsheetml/2006/main">
  <authors>
    <author>JRM</author>
  </authors>
  <commentList>
    <comment ref="B8" authorId="0">
      <text>
        <r>
          <rPr>
            <sz val="10"/>
            <rFont val="Arial"/>
            <family val="2"/>
          </rPr>
          <t>Produktivitetsudvikling kan foreløbig nemt følge med inflation, så der er større chance for at startudgiften går ned end op</t>
        </r>
      </text>
    </comment>
    <comment ref="A23" authorId="0">
      <text>
        <r>
          <rPr>
            <sz val="10"/>
            <color indexed="8"/>
            <rFont val="Segoe UI"/>
            <family val="0"/>
          </rPr>
          <t xml:space="preserve">Webcast
</t>
        </r>
      </text>
    </comment>
    <comment ref="A29" authorId="0">
      <text>
        <r>
          <rPr>
            <i/>
            <sz val="9"/>
            <rFont val="Arial"/>
            <family val="2"/>
          </rPr>
          <t>Her var gasprisen på flere års lavpunkt, så jeg antager, at det giver et konservativt beregningsgrundlag</t>
        </r>
      </text>
    </comment>
    <comment ref="D31" authorId="0">
      <text>
        <r>
          <rPr>
            <sz val="10"/>
            <rFont val="Arial"/>
            <family val="2"/>
          </rPr>
          <t>NEC angav i 2008 at de fik mindst 1$ ekstra i forhold til Nymex pga tæthed til marked. Her regnes beskedent med 10 cent og 10% ekstra.</t>
        </r>
      </text>
    </comment>
    <comment ref="D32" authorId="0">
      <text>
        <r>
          <rPr>
            <sz val="10"/>
            <rFont val="Arial"/>
            <family val="2"/>
          </rPr>
          <t>NEC angav i 2008 at de fik mindst 1$ ekstra i forhold til Nymex pga tæthed til marked. Her regnes beskedent med 10 cent og 10% ekstra.</t>
        </r>
      </text>
    </comment>
  </commentList>
</comments>
</file>

<file path=xl/sharedStrings.xml><?xml version="1.0" encoding="utf-8"?>
<sst xmlns="http://schemas.openxmlformats.org/spreadsheetml/2006/main" count="169" uniqueCount="140">
  <si>
    <t xml:space="preserve">Herkimer er et sandstenslag i staten New York </t>
  </si>
  <si>
    <t>afgrænses formentlig mod nord af byerne Utica, Rome og Oneida jvnf.</t>
  </si>
  <si>
    <r>
      <t xml:space="preserve">NECs brønde mm. i området opdateres jævnligt på </t>
    </r>
    <r>
      <rPr>
        <b/>
        <sz val="10"/>
        <rFont val="Arial"/>
        <family val="2"/>
      </rPr>
      <t>http://nornew.wikispaces.com/Nornew+herkimer</t>
    </r>
  </si>
  <si>
    <t>NEC's royalties er altovervejende på 12,5%</t>
  </si>
  <si>
    <t>det ark er en ultrahurtig revision af Herkimerbladet i tidligere NEC-ark</t>
  </si>
  <si>
    <t>fra Q1-09 19/5:</t>
  </si>
  <si>
    <t>forårsaget af senatets vedtagelse af fracking moratorium</t>
  </si>
  <si>
    <t>http://feed.ne.cision.com/wpyfs/00/00/00/00/00/0E/FE/68/wkr0011.pdf</t>
  </si>
  <si>
    <t>Udvikling er accelereret noget så 2010 og 2011 er kritiske. Fra 2012 pænt overskud.</t>
  </si>
  <si>
    <t>(tal senere gentaget)</t>
  </si>
  <si>
    <t>Startudgift 1,2 mio.$ for 1 brønd</t>
  </si>
  <si>
    <t>Initial flow 1250 Mcf/d, decline første år 50 %, andet år 25% og herefter 10 procent pr. år</t>
  </si>
  <si>
    <t xml:space="preserve">På baggrund heraf har jeg opstillet månedsvis flowtabel med udjævning </t>
  </si>
  <si>
    <t>Det må bemærkes at teknikken kan udvikles således, at initialt flow øges og decline mindskes</t>
  </si>
  <si>
    <t>Derudover kan Herkimerlaget være ujævnt</t>
  </si>
  <si>
    <t>Der kan til langsigtet behov udvides tidsmæssigt (med fortsat jævnt faldende decline)</t>
  </si>
  <si>
    <t>måned</t>
  </si>
  <si>
    <t>initialt</t>
  </si>
  <si>
    <t>totalprod/br  (4 år)</t>
  </si>
  <si>
    <t>Mcf/d</t>
  </si>
  <si>
    <t>pr.brønd</t>
  </si>
  <si>
    <t>Mmcf</t>
  </si>
  <si>
    <t>decline</t>
  </si>
  <si>
    <t>kvartal</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</si>
  <si>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</si>
  <si>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</si>
  <si>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</si>
  <si>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</si>
  <si>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</si>
  <si>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</si>
  <si>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</si>
  <si>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</si>
  <si>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</si>
  <si>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</si>
  <si>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</si>
  <si>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</si>
  <si>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</si>
  <si>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</si>
  <si>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</si>
  <si>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</si>
  <si>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</si>
  <si>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</si>
  <si>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</si>
  <si>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</si>
  <si>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</si>
  <si>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</si>
  <si>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</si>
  <si>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</si>
  <si>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</si>
  <si>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</si>
  <si>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</si>
  <si>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</si>
  <si>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fra februar 2010 :</t>
  </si>
  <si>
    <t>det kan være at vi efterhånden som vi kommer mod syd får bedre resultater pr. brønd</t>
  </si>
  <si>
    <t>OBS. vandindtrængen i nogle brønde Q1 2010</t>
  </si>
  <si>
    <t>Pludselig er der indført en væsentlig usikkerhed omkring det sikre kort, hvorfor det ville være mere sikkert at vente med længere fremskrivning inden forlængelse af produktionsskema.</t>
  </si>
  <si>
    <t>det ændrer ikke vort mål på 24.000 ved årsslut men måske med færre brønde</t>
  </si>
  <si>
    <t>Jeg har dog her mere eller mindre tilfældigt indsat nogle fradrag herfor i nedenstående produktionsopstilling</t>
  </si>
  <si>
    <t>OBS. Se gennemgang Q1 2010 på http://webtv.hegnar.no/?id=3897&amp;cat=72&amp;page=0</t>
  </si>
  <si>
    <t>metoden er lidt for hård, da det må formodes at trykket ikke forringes</t>
  </si>
  <si>
    <t>til gengæld har jeg lavet ret begrænsede fradrag</t>
  </si>
  <si>
    <t>SALGSPRISER:</t>
  </si>
  <si>
    <t>day.</t>
  </si>
  <si>
    <t>jeg har besluttet at gå over til kvartalstal, så det bliver lettere at få et overblik. Det betyder dog at jeg ikke har en direkte kilde til at hente futurepriser. Jeg opdaterer dog (med løs hånd) ud fra månedsfutures</t>
  </si>
  <si>
    <r>
      <t>futures</t>
    </r>
    <r>
      <rPr>
        <sz val="12"/>
        <rFont val="Arial"/>
        <family val="2"/>
      </rPr>
      <t xml:space="preserve"> pr 10/7 09   / 27/4 10</t>
    </r>
  </si>
  <si>
    <t>rest</t>
  </si>
  <si>
    <t>http://online.wsj.com/mdc/public/page/2_3028.html?category=Energy&amp;subcategory=Petroleum&amp;contract=Natural%252520Gas%252520Comp.%252520-%252520nymex&amp;catandsubcat=Energy%257CPetroleum&amp;contractset=Natural%252520Gas%252520Comp.%252520-%252520nymex</t>
  </si>
  <si>
    <t>NEC overpris</t>
  </si>
  <si>
    <t>Har ikke ændret priser selv om spotpris</t>
  </si>
  <si>
    <t>NEC spotpris</t>
  </si>
  <si>
    <t>her 4/8 er over 4,7</t>
  </si>
  <si>
    <t>Q1 2010</t>
  </si>
  <si>
    <t>Q2 2010</t>
  </si>
  <si>
    <t>Q3 2010</t>
  </si>
  <si>
    <t>Q4 2010</t>
  </si>
  <si>
    <t>Q1 2011</t>
  </si>
  <si>
    <t>Q2 2011</t>
  </si>
  <si>
    <t>Q3 2011</t>
  </si>
  <si>
    <t>Q4 2011</t>
  </si>
  <si>
    <t>Q1 2012</t>
  </si>
  <si>
    <t>Q2 2012</t>
  </si>
  <si>
    <t>Q3 2012</t>
  </si>
  <si>
    <t>Q4 2012</t>
  </si>
  <si>
    <t>Q1 2013</t>
  </si>
  <si>
    <t>Q2 2013</t>
  </si>
  <si>
    <t>Q3 2013</t>
  </si>
  <si>
    <t>Q4 2013</t>
  </si>
  <si>
    <t>2014 – 16</t>
  </si>
  <si>
    <t>(de ligger noget højere 7/6 så meget konservativt)</t>
  </si>
  <si>
    <t xml:space="preserve">Man kan også her selv gå ind og sætte aktuelle/egne  tal </t>
  </si>
  <si>
    <t>Tidligere taltes om 1$ overpris til Nymex i NY, men lavere pris har mindsket denne. Øget andel af samlet US-produktion fra PA og NY må påvirke nedadgående</t>
  </si>
  <si>
    <t>Hedging</t>
  </si>
  <si>
    <t>NEC har 23/3 09 om deres USA hedging-kontrakter oplyst:</t>
  </si>
  <si>
    <t>http://www.norseenergycorp.com/showpress.php?releaseid=415925</t>
  </si>
  <si>
    <t>Nyindgået kontrakt på 5,72 $/MMBtu</t>
  </si>
  <si>
    <t>Total kontrakter</t>
  </si>
  <si>
    <t>Gnms.Pris $</t>
  </si>
  <si>
    <t>Det er for mig uklart, hvordan tidsfølgen er af de forskellige kontrakter og spotpriser</t>
  </si>
  <si>
    <t>derfor bruges der i nedenstående produktions-salgsberegning, at der først tages det daglige tal fra totalkontrakterne</t>
  </si>
  <si>
    <t>produktions-salgsberegning</t>
  </si>
  <si>
    <t>forhøjede boreantal som udtryk for sats på Herkimer</t>
  </si>
  <si>
    <t xml:space="preserve">hviler på ovenstående samt et bud på, hvornår nye brønde bores </t>
  </si>
  <si>
    <t xml:space="preserve">det eksisterende antal ikke checket men blot sat som et samlet tal og som om de er startet samtidig </t>
  </si>
  <si>
    <t>der er ikke indsat begrænsninger forårsaget af pipelines og andre ydre forhold</t>
  </si>
  <si>
    <t>alle kvartaler regnes som 90 dage</t>
  </si>
  <si>
    <t>nye brønde</t>
  </si>
  <si>
    <t>Q1 2014</t>
  </si>
  <si>
    <t>Q2 2014</t>
  </si>
  <si>
    <t>Q3 2014</t>
  </si>
  <si>
    <t>Q4 2014</t>
  </si>
  <si>
    <t>Q1 2015</t>
  </si>
  <si>
    <t>Q2 2015</t>
  </si>
  <si>
    <t>Q3 2015</t>
  </si>
  <si>
    <t>Q4 2015</t>
  </si>
  <si>
    <t>Q1 2016</t>
  </si>
  <si>
    <t>Q2 2016</t>
  </si>
  <si>
    <t>Q3 2016</t>
  </si>
  <si>
    <t>Q4 2016</t>
  </si>
  <si>
    <t>produktion i Mcf/d</t>
  </si>
  <si>
    <t>nyinvest:</t>
  </si>
  <si>
    <t>fradrag vandproblem</t>
  </si>
  <si>
    <t>(indsæt rækker efterhånden)</t>
  </si>
  <si>
    <r>
      <t>Kvartalets</t>
    </r>
    <r>
      <rPr>
        <sz val="10"/>
        <rFont val="Arial"/>
        <family val="2"/>
      </rPr>
      <t xml:space="preserve"> dagsproduktion</t>
    </r>
  </si>
  <si>
    <t>Hedgesalg i 1000$</t>
  </si>
  <si>
    <t>Spotsalg i 1000$</t>
  </si>
  <si>
    <r>
      <t>Kvartals</t>
    </r>
    <r>
      <rPr>
        <sz val="10"/>
        <rFont val="Arial"/>
        <family val="2"/>
      </rPr>
      <t>salg i mio.$</t>
    </r>
  </si>
  <si>
    <r>
      <t>År</t>
    </r>
    <r>
      <rPr>
        <sz val="10"/>
        <rFont val="Arial"/>
        <family val="2"/>
      </rPr>
      <t>-royalty</t>
    </r>
  </si>
  <si>
    <t>royalty</t>
  </si>
  <si>
    <t xml:space="preserve">med det angivne forløb er der til andre udviklings- og gruppeomkostninger    </t>
  </si>
  <si>
    <t xml:space="preserve"> i 2010 </t>
  </si>
  <si>
    <t>mio. $</t>
  </si>
  <si>
    <t xml:space="preserve"> i 2011</t>
  </si>
  <si>
    <t>(plads til god gældsafdragelse og infrastruktur)</t>
  </si>
  <si>
    <t>(svarer til 1 NoK pr. aktie, plads til diverse)</t>
  </si>
  <si>
    <t>(første mulighed for udbetaling til aktionærer)</t>
  </si>
  <si>
    <t>(svarer til 2 NoK pr. aktie)</t>
  </si>
  <si>
    <t>de følgende år faldende herfra, hvis ikke nye brøndsteder opdages</t>
  </si>
  <si>
    <t>Royaltyomkostninger 12,5% er medtaget heri.</t>
  </si>
  <si>
    <t>derudover giver øget produktion også adgang til øgede ressourcebaserede lån.</t>
  </si>
  <si>
    <t>Infrastrukturomkostninger er ikke medtaget. Der skal udbygges ret hurtigt for at følge produktionen, men de to interstatelinier har kapacitet nok.</t>
  </si>
</sst>
</file>

<file path=xl/styles.xml><?xml version="1.0" encoding="utf-8"?>
<styleSheet xmlns="http://schemas.openxmlformats.org/spreadsheetml/2006/main">
  <numFmts count="4">
    <numFmt numFmtId="164" formatCode="GENERAL"/>
    <numFmt numFmtId="165" formatCode="0"/>
    <numFmt numFmtId="166" formatCode="0.0"/>
    <numFmt numFmtId="167" formatCode="0.00%"/>
  </numFmts>
  <fonts count="25">
    <font>
      <sz val="10"/>
      <name val="Arial"/>
      <family val="2"/>
    </font>
    <font>
      <b/>
      <sz val="10"/>
      <name val="Arial"/>
      <family val="2"/>
    </font>
    <font>
      <b/>
      <i/>
      <sz val="9"/>
      <name val="Arial"/>
      <family val="2"/>
    </font>
    <font>
      <sz val="12"/>
      <name val="Arial"/>
      <family val="2"/>
    </font>
    <font>
      <sz val="8"/>
      <name val="Arial"/>
      <family val="2"/>
    </font>
    <font>
      <sz val="7"/>
      <name val="Arial"/>
      <family val="2"/>
    </font>
    <font>
      <sz val="9"/>
      <name val="TimesNewRomanPSMT"/>
      <family val="1"/>
    </font>
    <font>
      <b/>
      <sz val="11"/>
      <name val="Arial"/>
      <family val="2"/>
    </font>
    <font>
      <b/>
      <i/>
      <sz val="11"/>
      <name val="Arial"/>
      <family val="2"/>
    </font>
    <font>
      <u val="single"/>
      <sz val="10"/>
      <name val="Arial"/>
      <family val="2"/>
    </font>
    <font>
      <b/>
      <sz val="12"/>
      <name val="Arial"/>
      <family val="2"/>
    </font>
    <font>
      <b/>
      <i/>
      <sz val="10"/>
      <name val="Arial"/>
      <family val="2"/>
    </font>
    <font>
      <i/>
      <sz val="10"/>
      <name val="Arial"/>
      <family val="2"/>
    </font>
    <font>
      <sz val="10"/>
      <color indexed="8"/>
      <name val="Segoe UI"/>
      <family val="0"/>
    </font>
    <font>
      <b/>
      <sz val="11"/>
      <color indexed="8"/>
      <name val="Arial"/>
      <family val="2"/>
    </font>
    <font>
      <i/>
      <sz val="9"/>
      <name val="Arial"/>
      <family val="2"/>
    </font>
    <font>
      <b/>
      <sz val="8"/>
      <name val="Arial"/>
      <family val="2"/>
    </font>
    <font>
      <u val="single"/>
      <sz val="8"/>
      <name val="Arial"/>
      <family val="2"/>
    </font>
    <font>
      <sz val="11"/>
      <name val="Arial"/>
      <family val="2"/>
    </font>
    <font>
      <b/>
      <sz val="14"/>
      <name val="Arial"/>
      <family val="2"/>
    </font>
    <font>
      <sz val="9"/>
      <name val="Arial"/>
      <family val="2"/>
    </font>
    <font>
      <i/>
      <sz val="8"/>
      <name val="Arial"/>
      <family val="2"/>
    </font>
    <font>
      <sz val="10"/>
      <color indexed="8"/>
      <name val="Arial"/>
      <family val="2"/>
    </font>
    <font>
      <b/>
      <sz val="10"/>
      <color indexed="8"/>
      <name val="Arial"/>
      <family val="2"/>
    </font>
    <font>
      <b/>
      <sz val="10.5"/>
      <name val="Arial"/>
      <family val="2"/>
    </font>
  </fonts>
  <fills count="5">
    <fill>
      <patternFill/>
    </fill>
    <fill>
      <patternFill patternType="gray125"/>
    </fill>
    <fill>
      <patternFill patternType="solid">
        <fgColor indexed="13"/>
        <bgColor indexed="64"/>
      </patternFill>
    </fill>
    <fill>
      <patternFill patternType="solid">
        <fgColor indexed="50"/>
        <bgColor indexed="64"/>
      </patternFill>
    </fill>
    <fill>
      <patternFill patternType="solid">
        <fgColor indexed="22"/>
        <bgColor indexed="64"/>
      </patternFill>
    </fill>
  </fills>
  <borders count="6">
    <border>
      <left/>
      <right/>
      <top/>
      <bottom/>
      <diagonal/>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4">
    <xf numFmtId="164" fontId="0" fillId="0" borderId="0" xfId="0" applyAlignment="1">
      <alignment/>
    </xf>
    <xf numFmtId="164" fontId="1" fillId="0" borderId="0" xfId="0" applyFont="1" applyAlignment="1">
      <alignment/>
    </xf>
    <xf numFmtId="164" fontId="2" fillId="2" borderId="0" xfId="0" applyFont="1" applyFill="1" applyAlignment="1">
      <alignment/>
    </xf>
    <xf numFmtId="164" fontId="3" fillId="0" borderId="0" xfId="0" applyFont="1" applyAlignment="1">
      <alignment/>
    </xf>
    <xf numFmtId="164" fontId="4" fillId="0" borderId="0" xfId="0" applyFont="1" applyAlignment="1">
      <alignment/>
    </xf>
    <xf numFmtId="164" fontId="5" fillId="0" borderId="0" xfId="0" applyFont="1" applyAlignment="1">
      <alignment horizontal="right"/>
    </xf>
    <xf numFmtId="164" fontId="6" fillId="0" borderId="0" xfId="0" applyFont="1" applyAlignment="1">
      <alignment/>
    </xf>
    <xf numFmtId="164" fontId="7" fillId="0" borderId="0" xfId="0" applyFont="1" applyAlignment="1">
      <alignment/>
    </xf>
    <xf numFmtId="164" fontId="8" fillId="0" borderId="0" xfId="0" applyFont="1" applyAlignment="1">
      <alignment/>
    </xf>
    <xf numFmtId="164" fontId="9" fillId="0" borderId="0" xfId="0" applyFont="1" applyAlignment="1">
      <alignment/>
    </xf>
    <xf numFmtId="164" fontId="9" fillId="0" borderId="1" xfId="0" applyFont="1" applyBorder="1" applyAlignment="1">
      <alignment/>
    </xf>
    <xf numFmtId="164" fontId="10" fillId="0" borderId="0" xfId="0" applyFont="1" applyAlignment="1">
      <alignment horizontal="right"/>
    </xf>
    <xf numFmtId="164" fontId="3" fillId="0" borderId="0" xfId="0" applyFont="1" applyAlignment="1">
      <alignment horizontal="left"/>
    </xf>
    <xf numFmtId="164" fontId="10" fillId="0" borderId="0" xfId="0" applyFont="1" applyAlignment="1">
      <alignment/>
    </xf>
    <xf numFmtId="164" fontId="10" fillId="0" borderId="1" xfId="0" applyFont="1" applyBorder="1" applyAlignment="1">
      <alignment/>
    </xf>
    <xf numFmtId="164" fontId="0" fillId="0" borderId="0" xfId="0" applyFont="1" applyAlignment="1">
      <alignment horizontal="right"/>
    </xf>
    <xf numFmtId="164" fontId="0" fillId="0" borderId="0" xfId="0" applyNumberFormat="1" applyAlignment="1">
      <alignment/>
    </xf>
    <xf numFmtId="164" fontId="0" fillId="0" borderId="1" xfId="0" applyBorder="1" applyAlignment="1">
      <alignment/>
    </xf>
    <xf numFmtId="165" fontId="11" fillId="0" borderId="0" xfId="0" applyNumberFormat="1" applyFont="1" applyAlignment="1">
      <alignment/>
    </xf>
    <xf numFmtId="164" fontId="12" fillId="0" borderId="0" xfId="0" applyFont="1" applyAlignment="1">
      <alignment/>
    </xf>
    <xf numFmtId="164" fontId="14" fillId="0" borderId="0" xfId="0" applyFont="1" applyAlignment="1">
      <alignment/>
    </xf>
    <xf numFmtId="164" fontId="15" fillId="0" borderId="0" xfId="0" applyFont="1" applyAlignment="1">
      <alignment/>
    </xf>
    <xf numFmtId="164" fontId="4" fillId="0" borderId="2" xfId="0" applyFont="1" applyBorder="1" applyAlignment="1">
      <alignment/>
    </xf>
    <xf numFmtId="164" fontId="4" fillId="0" borderId="3" xfId="0" applyFont="1" applyBorder="1" applyAlignment="1">
      <alignment/>
    </xf>
    <xf numFmtId="164" fontId="0" fillId="0" borderId="0" xfId="0" applyFont="1" applyAlignment="1">
      <alignment/>
    </xf>
    <xf numFmtId="164" fontId="16" fillId="0" borderId="0" xfId="0" applyFont="1" applyAlignment="1">
      <alignment/>
    </xf>
    <xf numFmtId="164" fontId="4" fillId="3" borderId="0" xfId="0" applyFont="1" applyFill="1" applyAlignment="1">
      <alignment/>
    </xf>
    <xf numFmtId="164" fontId="0" fillId="3" borderId="0" xfId="0" applyFont="1" applyFill="1" applyAlignment="1">
      <alignment/>
    </xf>
    <xf numFmtId="164" fontId="17" fillId="0" borderId="0" xfId="0" applyFont="1" applyAlignment="1">
      <alignment/>
    </xf>
    <xf numFmtId="164" fontId="4" fillId="0" borderId="0" xfId="0" applyNumberFormat="1" applyFont="1" applyAlignment="1">
      <alignment/>
    </xf>
    <xf numFmtId="164" fontId="0" fillId="2" borderId="0" xfId="0" applyFill="1" applyAlignment="1">
      <alignment/>
    </xf>
    <xf numFmtId="164" fontId="11" fillId="2" borderId="0" xfId="0" applyFont="1" applyFill="1" applyAlignment="1">
      <alignment/>
    </xf>
    <xf numFmtId="164" fontId="0" fillId="0" borderId="2" xfId="0" applyBorder="1" applyAlignment="1">
      <alignment/>
    </xf>
    <xf numFmtId="164" fontId="1" fillId="0" borderId="2" xfId="0" applyFont="1" applyBorder="1" applyAlignment="1">
      <alignment/>
    </xf>
    <xf numFmtId="164" fontId="18" fillId="0" borderId="0" xfId="0" applyFont="1" applyAlignment="1">
      <alignment/>
    </xf>
    <xf numFmtId="164" fontId="7" fillId="0" borderId="0" xfId="0" applyNumberFormat="1" applyFont="1" applyAlignment="1">
      <alignment/>
    </xf>
    <xf numFmtId="164" fontId="18" fillId="0" borderId="0" xfId="0" applyNumberFormat="1" applyFont="1" applyAlignment="1">
      <alignment/>
    </xf>
    <xf numFmtId="164" fontId="19" fillId="0" borderId="0" xfId="0" applyFont="1" applyAlignment="1">
      <alignment/>
    </xf>
    <xf numFmtId="164" fontId="1" fillId="0" borderId="2" xfId="0" applyFont="1" applyBorder="1" applyAlignment="1">
      <alignment horizontal="center"/>
    </xf>
    <xf numFmtId="165" fontId="0" fillId="0" borderId="0" xfId="0" applyNumberFormat="1" applyAlignment="1">
      <alignment/>
    </xf>
    <xf numFmtId="165" fontId="0" fillId="0" borderId="1" xfId="0" applyNumberFormat="1" applyBorder="1" applyAlignment="1">
      <alignment/>
    </xf>
    <xf numFmtId="164" fontId="20" fillId="0" borderId="0" xfId="0" applyFont="1" applyAlignment="1">
      <alignment/>
    </xf>
    <xf numFmtId="164" fontId="16" fillId="0" borderId="2" xfId="0" applyFont="1" applyBorder="1" applyAlignment="1">
      <alignment/>
    </xf>
    <xf numFmtId="164" fontId="0" fillId="0" borderId="2" xfId="0" applyFont="1" applyBorder="1" applyAlignment="1">
      <alignment/>
    </xf>
    <xf numFmtId="165" fontId="0" fillId="0" borderId="3" xfId="0" applyNumberFormat="1" applyBorder="1" applyAlignment="1">
      <alignment/>
    </xf>
    <xf numFmtId="165" fontId="0" fillId="0" borderId="2" xfId="0" applyNumberFormat="1" applyBorder="1" applyAlignment="1">
      <alignment/>
    </xf>
    <xf numFmtId="164" fontId="21" fillId="0" borderId="0" xfId="0" applyFont="1" applyAlignment="1">
      <alignment/>
    </xf>
    <xf numFmtId="164" fontId="22" fillId="0" borderId="0" xfId="0" applyFont="1" applyAlignment="1">
      <alignment/>
    </xf>
    <xf numFmtId="164" fontId="23" fillId="0" borderId="4" xfId="0" applyFont="1" applyBorder="1" applyAlignment="1">
      <alignment/>
    </xf>
    <xf numFmtId="165" fontId="1" fillId="0" borderId="5" xfId="0" applyNumberFormat="1" applyFont="1" applyBorder="1" applyAlignment="1">
      <alignment/>
    </xf>
    <xf numFmtId="164" fontId="1" fillId="0" borderId="4" xfId="0" applyFont="1" applyBorder="1" applyAlignment="1">
      <alignment/>
    </xf>
    <xf numFmtId="165" fontId="1" fillId="0" borderId="4" xfId="0" applyNumberFormat="1" applyFont="1" applyBorder="1" applyAlignment="1">
      <alignment/>
    </xf>
    <xf numFmtId="166" fontId="0" fillId="0" borderId="0" xfId="0" applyNumberFormat="1" applyAlignment="1">
      <alignment/>
    </xf>
    <xf numFmtId="164" fontId="1" fillId="0" borderId="5" xfId="0" applyFont="1" applyBorder="1" applyAlignment="1">
      <alignment/>
    </xf>
    <xf numFmtId="166" fontId="1" fillId="0" borderId="4" xfId="0" applyNumberFormat="1" applyFont="1" applyBorder="1" applyAlignment="1">
      <alignment/>
    </xf>
    <xf numFmtId="166" fontId="1" fillId="0" borderId="5" xfId="0" applyNumberFormat="1" applyFont="1" applyBorder="1" applyAlignment="1">
      <alignment/>
    </xf>
    <xf numFmtId="164" fontId="22" fillId="0" borderId="0" xfId="0" applyFont="1" applyAlignment="1">
      <alignment horizontal="right"/>
    </xf>
    <xf numFmtId="166" fontId="0" fillId="0" borderId="1" xfId="0" applyNumberFormat="1" applyBorder="1" applyAlignment="1">
      <alignment/>
    </xf>
    <xf numFmtId="164" fontId="0" fillId="4" borderId="0" xfId="0" applyFont="1" applyFill="1" applyAlignment="1">
      <alignment horizontal="right"/>
    </xf>
    <xf numFmtId="167" fontId="0" fillId="4" borderId="0" xfId="0" applyNumberFormat="1" applyFont="1" applyFill="1" applyAlignment="1">
      <alignment horizontal="left"/>
    </xf>
    <xf numFmtId="164" fontId="0" fillId="4" borderId="0" xfId="0" applyFont="1" applyFill="1" applyAlignment="1">
      <alignment/>
    </xf>
    <xf numFmtId="164" fontId="24" fillId="0" borderId="0" xfId="0" applyFont="1" applyAlignment="1">
      <alignment/>
    </xf>
    <xf numFmtId="166" fontId="14" fillId="4" borderId="0" xfId="0" applyNumberFormat="1" applyFont="1" applyFill="1" applyAlignment="1">
      <alignment/>
    </xf>
    <xf numFmtId="166" fontId="1"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tv.hegnar.no/?id=3897&amp;cat=72&amp;page=0"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D113"/>
  <sheetViews>
    <sheetView tabSelected="1" workbookViewId="0" topLeftCell="D91">
      <selection activeCell="O111" sqref="O111"/>
    </sheetView>
  </sheetViews>
  <sheetFormatPr defaultColWidth="12.57421875" defaultRowHeight="12.75"/>
  <cols>
    <col min="1" max="1" width="18.421875" style="0" customWidth="1"/>
    <col min="2" max="2" width="13.421875" style="0" customWidth="1"/>
    <col min="3" max="5" width="11.57421875" style="0" customWidth="1"/>
    <col min="6" max="53" width="10.140625" style="0" customWidth="1"/>
    <col min="54" max="16384" width="11.57421875" style="0" customWidth="1"/>
  </cols>
  <sheetData>
    <row r="1" ht="12.75">
      <c r="A1" s="1" t="s">
        <v>0</v>
      </c>
    </row>
    <row r="2" ht="12.75">
      <c r="B2" t="s">
        <v>1</v>
      </c>
    </row>
    <row r="3" ht="12.75">
      <c r="B3" t="s">
        <v>2</v>
      </c>
    </row>
    <row r="4" ht="12.75">
      <c r="B4" t="s">
        <v>3</v>
      </c>
    </row>
    <row r="5" spans="7:12" ht="12.75">
      <c r="G5" s="2" t="s">
        <v>4</v>
      </c>
      <c r="H5" s="2"/>
      <c r="I5" s="2"/>
      <c r="J5" s="2"/>
      <c r="K5" s="2"/>
      <c r="L5" s="2"/>
    </row>
    <row r="6" spans="1:12" ht="15">
      <c r="A6" s="3" t="s">
        <v>5</v>
      </c>
      <c r="C6" s="1"/>
      <c r="D6" s="1"/>
      <c r="E6" s="1"/>
      <c r="F6" s="1"/>
      <c r="G6" s="2" t="s">
        <v>6</v>
      </c>
      <c r="H6" s="2"/>
      <c r="I6" s="2"/>
      <c r="J6" s="2"/>
      <c r="K6" s="2"/>
      <c r="L6" s="2"/>
    </row>
    <row r="7" spans="1:12" ht="12.75">
      <c r="A7" s="4" t="s">
        <v>7</v>
      </c>
      <c r="G7" s="2" t="s">
        <v>8</v>
      </c>
      <c r="H7" s="2"/>
      <c r="I7" s="2"/>
      <c r="J7" s="2"/>
      <c r="K7" s="2"/>
      <c r="L7" s="2"/>
    </row>
    <row r="8" spans="1:2" ht="12.75">
      <c r="A8" s="5" t="s">
        <v>9</v>
      </c>
      <c r="B8" s="6" t="s">
        <v>10</v>
      </c>
    </row>
    <row r="9" spans="1:2" ht="12.75">
      <c r="A9" s="5" t="s">
        <v>9</v>
      </c>
      <c r="B9" s="6" t="s">
        <v>11</v>
      </c>
    </row>
    <row r="11" spans="1:7" ht="14.25">
      <c r="A11" s="7" t="s">
        <v>12</v>
      </c>
      <c r="G11" t="s">
        <v>13</v>
      </c>
    </row>
    <row r="12" ht="12.75">
      <c r="G12" t="s">
        <v>14</v>
      </c>
    </row>
    <row r="13" ht="12.75">
      <c r="G13" t="s">
        <v>15</v>
      </c>
    </row>
    <row r="14" ht="13.5">
      <c r="F14" s="8" t="s">
        <v>16</v>
      </c>
    </row>
    <row r="15" spans="5:55" s="9" customFormat="1" ht="12.75">
      <c r="E15" s="9" t="s">
        <v>17</v>
      </c>
      <c r="F15" s="9">
        <v>1</v>
      </c>
      <c r="G15" s="9">
        <v>2</v>
      </c>
      <c r="H15" s="9">
        <v>3</v>
      </c>
      <c r="I15" s="9">
        <v>4</v>
      </c>
      <c r="J15" s="9">
        <v>5</v>
      </c>
      <c r="K15" s="9">
        <v>6</v>
      </c>
      <c r="L15" s="9">
        <v>7</v>
      </c>
      <c r="M15" s="9">
        <v>8</v>
      </c>
      <c r="N15" s="9">
        <v>9</v>
      </c>
      <c r="O15" s="9">
        <v>10</v>
      </c>
      <c r="P15" s="9">
        <v>11</v>
      </c>
      <c r="Q15" s="10">
        <v>12</v>
      </c>
      <c r="R15" s="9">
        <v>13</v>
      </c>
      <c r="S15" s="9">
        <v>14</v>
      </c>
      <c r="T15" s="9">
        <v>15</v>
      </c>
      <c r="U15" s="9">
        <v>16</v>
      </c>
      <c r="V15" s="9">
        <v>17</v>
      </c>
      <c r="W15" s="9">
        <v>18</v>
      </c>
      <c r="X15" s="9">
        <v>19</v>
      </c>
      <c r="Y15" s="9">
        <v>20</v>
      </c>
      <c r="Z15" s="9">
        <v>21</v>
      </c>
      <c r="AA15" s="9">
        <v>22</v>
      </c>
      <c r="AB15" s="9">
        <v>23</v>
      </c>
      <c r="AC15" s="10">
        <v>24</v>
      </c>
      <c r="AD15" s="9">
        <v>25</v>
      </c>
      <c r="AE15" s="9">
        <v>26</v>
      </c>
      <c r="AF15" s="10">
        <v>27</v>
      </c>
      <c r="AG15" s="9">
        <v>28</v>
      </c>
      <c r="AH15" s="9">
        <v>29</v>
      </c>
      <c r="AI15" s="10">
        <v>30</v>
      </c>
      <c r="AJ15" s="9">
        <v>31</v>
      </c>
      <c r="AK15" s="9">
        <v>32</v>
      </c>
      <c r="AL15" s="10">
        <v>33</v>
      </c>
      <c r="AM15" s="9">
        <v>34</v>
      </c>
      <c r="AN15" s="9">
        <v>35</v>
      </c>
      <c r="AO15" s="10">
        <v>36</v>
      </c>
      <c r="AP15" s="9">
        <v>37</v>
      </c>
      <c r="AQ15" s="9">
        <v>38</v>
      </c>
      <c r="AR15" s="10">
        <v>39</v>
      </c>
      <c r="AS15" s="9">
        <v>40</v>
      </c>
      <c r="AT15" s="9">
        <v>41</v>
      </c>
      <c r="AU15" s="10">
        <v>42</v>
      </c>
      <c r="AV15" s="9">
        <v>43</v>
      </c>
      <c r="AW15" s="9">
        <v>44</v>
      </c>
      <c r="AX15" s="10">
        <v>45</v>
      </c>
      <c r="AY15" s="9">
        <v>46</v>
      </c>
      <c r="AZ15" s="9">
        <v>47</v>
      </c>
      <c r="BA15" s="10">
        <v>48</v>
      </c>
      <c r="BC15" s="9" t="s">
        <v>18</v>
      </c>
    </row>
    <row r="16" spans="3:56" s="3" customFormat="1" ht="15">
      <c r="C16" s="11" t="s">
        <v>19</v>
      </c>
      <c r="D16" s="12" t="s">
        <v>20</v>
      </c>
      <c r="E16" s="13">
        <v>1250</v>
      </c>
      <c r="F16" s="3">
        <v>1166</v>
      </c>
      <c r="G16" s="3">
        <v>1089</v>
      </c>
      <c r="H16" s="3">
        <v>1019</v>
      </c>
      <c r="I16" s="3">
        <v>955</v>
      </c>
      <c r="J16" s="3">
        <v>897</v>
      </c>
      <c r="K16" s="3">
        <v>844</v>
      </c>
      <c r="L16" s="3">
        <v>796</v>
      </c>
      <c r="M16" s="3">
        <v>753</v>
      </c>
      <c r="N16" s="3">
        <v>715</v>
      </c>
      <c r="O16" s="3">
        <v>681</v>
      </c>
      <c r="P16" s="3">
        <v>651</v>
      </c>
      <c r="Q16" s="14">
        <v>625</v>
      </c>
      <c r="R16" s="3">
        <f>S16+S17</f>
        <v>602</v>
      </c>
      <c r="S16" s="3">
        <f>T16+T17</f>
        <v>582</v>
      </c>
      <c r="T16" s="3">
        <f>U16+U17</f>
        <v>564</v>
      </c>
      <c r="U16" s="3">
        <f>V16+V17</f>
        <v>548</v>
      </c>
      <c r="V16" s="3">
        <f>W16+W17</f>
        <v>534</v>
      </c>
      <c r="W16" s="3">
        <f>X16+X17</f>
        <v>522</v>
      </c>
      <c r="X16" s="3">
        <f>Y16+Y17</f>
        <v>511</v>
      </c>
      <c r="Y16" s="3">
        <f>Z16+Z17</f>
        <v>501</v>
      </c>
      <c r="Z16" s="3">
        <f>AA16+AA17</f>
        <v>492</v>
      </c>
      <c r="AA16" s="3">
        <f>AB16+AB17</f>
        <v>484</v>
      </c>
      <c r="AB16" s="3">
        <f>AC16+AC17</f>
        <v>476</v>
      </c>
      <c r="AC16" s="14">
        <v>469</v>
      </c>
      <c r="AD16" s="3">
        <f>AE16+AE17</f>
        <v>463</v>
      </c>
      <c r="AE16" s="3">
        <f>AF16+AF17</f>
        <v>457</v>
      </c>
      <c r="AF16" s="3">
        <f>AG16+AG17</f>
        <v>452</v>
      </c>
      <c r="AG16" s="3">
        <f>AH16+AH17</f>
        <v>448</v>
      </c>
      <c r="AH16" s="3">
        <f>AI16+AI17</f>
        <v>444</v>
      </c>
      <c r="AI16" s="3">
        <f>AJ16+AJ17</f>
        <v>440</v>
      </c>
      <c r="AJ16" s="3">
        <f>AK16+AK17</f>
        <v>437</v>
      </c>
      <c r="AK16" s="3">
        <f>AL16+AL17</f>
        <v>434</v>
      </c>
      <c r="AL16" s="3">
        <f>AM16+AM17</f>
        <v>431</v>
      </c>
      <c r="AM16" s="3">
        <f>AN16+AN17</f>
        <v>428</v>
      </c>
      <c r="AN16" s="3">
        <f>AO16+AO17</f>
        <v>425</v>
      </c>
      <c r="AO16" s="14">
        <v>422</v>
      </c>
      <c r="AP16" s="3">
        <f>AQ16+AQ17</f>
        <v>418</v>
      </c>
      <c r="AQ16" s="3">
        <f>AR16+AR17</f>
        <v>414</v>
      </c>
      <c r="AR16" s="3">
        <f>AS16+AS17</f>
        <v>410</v>
      </c>
      <c r="AS16" s="3">
        <f>AT16+AT17</f>
        <v>406</v>
      </c>
      <c r="AT16" s="3">
        <f>AU16+AU17</f>
        <v>402</v>
      </c>
      <c r="AU16" s="3">
        <f>AV16+AV17</f>
        <v>398</v>
      </c>
      <c r="AV16" s="3">
        <f>AW16+AW17</f>
        <v>395</v>
      </c>
      <c r="AW16" s="3">
        <f>AX16+AX17</f>
        <v>392</v>
      </c>
      <c r="AX16" s="3">
        <f>AY16+AY17</f>
        <v>389</v>
      </c>
      <c r="AY16" s="3">
        <f>AZ16+AZ17</f>
        <v>386</v>
      </c>
      <c r="AZ16" s="3">
        <f>BA16+BA17</f>
        <v>383</v>
      </c>
      <c r="BA16" s="3">
        <v>380</v>
      </c>
      <c r="BC16" s="3">
        <f>SUM(E16:BB16)*0.03</f>
        <v>833.4</v>
      </c>
      <c r="BD16" s="3" t="s">
        <v>21</v>
      </c>
    </row>
    <row r="17" spans="3:53" ht="12.75">
      <c r="C17" s="15" t="s">
        <v>22</v>
      </c>
      <c r="F17" s="16">
        <f>E16-F16</f>
        <v>84</v>
      </c>
      <c r="G17" s="16">
        <f>F16-G16</f>
        <v>77</v>
      </c>
      <c r="H17" s="16">
        <f>G16-H16</f>
        <v>70</v>
      </c>
      <c r="I17" s="16">
        <f>H16-I16</f>
        <v>64</v>
      </c>
      <c r="J17" s="16">
        <f>I16-J16</f>
        <v>58</v>
      </c>
      <c r="K17" s="16">
        <f>J16-K16</f>
        <v>53</v>
      </c>
      <c r="L17" s="16">
        <f>K16-L16</f>
        <v>48</v>
      </c>
      <c r="M17" s="16">
        <f>L16-M16</f>
        <v>43</v>
      </c>
      <c r="N17" s="16">
        <f>M16-N16</f>
        <v>38</v>
      </c>
      <c r="O17" s="16">
        <f>N16-O16</f>
        <v>34</v>
      </c>
      <c r="P17" s="16">
        <f>O16-P16</f>
        <v>30</v>
      </c>
      <c r="Q17" s="17">
        <f>P16-Q16</f>
        <v>26</v>
      </c>
      <c r="R17">
        <v>23</v>
      </c>
      <c r="S17">
        <v>20</v>
      </c>
      <c r="T17">
        <v>18</v>
      </c>
      <c r="U17">
        <v>16</v>
      </c>
      <c r="V17">
        <v>14</v>
      </c>
      <c r="W17">
        <v>12</v>
      </c>
      <c r="X17">
        <v>11</v>
      </c>
      <c r="Y17">
        <v>10</v>
      </c>
      <c r="Z17">
        <v>9</v>
      </c>
      <c r="AA17">
        <v>8</v>
      </c>
      <c r="AB17">
        <v>8</v>
      </c>
      <c r="AC17" s="17">
        <v>7</v>
      </c>
      <c r="AD17">
        <v>6</v>
      </c>
      <c r="AE17">
        <v>6</v>
      </c>
      <c r="AF17">
        <v>5</v>
      </c>
      <c r="AG17">
        <v>4</v>
      </c>
      <c r="AH17">
        <v>4</v>
      </c>
      <c r="AI17">
        <v>4</v>
      </c>
      <c r="AJ17">
        <v>3</v>
      </c>
      <c r="AK17">
        <v>3</v>
      </c>
      <c r="AL17">
        <v>3</v>
      </c>
      <c r="AM17">
        <v>3</v>
      </c>
      <c r="AN17">
        <v>3</v>
      </c>
      <c r="AO17" s="17">
        <v>3</v>
      </c>
      <c r="AP17">
        <v>4</v>
      </c>
      <c r="AQ17">
        <v>4</v>
      </c>
      <c r="AR17">
        <v>4</v>
      </c>
      <c r="AS17">
        <v>4</v>
      </c>
      <c r="AT17">
        <v>4</v>
      </c>
      <c r="AU17">
        <v>4</v>
      </c>
      <c r="AV17">
        <v>3</v>
      </c>
      <c r="AW17">
        <v>3</v>
      </c>
      <c r="AX17">
        <v>3</v>
      </c>
      <c r="AY17">
        <v>3</v>
      </c>
      <c r="AZ17">
        <v>3</v>
      </c>
      <c r="BA17">
        <v>3</v>
      </c>
    </row>
    <row r="18" spans="3:41" ht="13.5">
      <c r="C18" s="15"/>
      <c r="F18" s="8" t="s">
        <v>23</v>
      </c>
      <c r="G18" s="16"/>
      <c r="H18" s="16"/>
      <c r="I18" s="16"/>
      <c r="J18" s="16"/>
      <c r="K18" s="16"/>
      <c r="L18" s="16"/>
      <c r="M18" s="16"/>
      <c r="N18" s="16"/>
      <c r="O18" s="16"/>
      <c r="P18" s="16"/>
      <c r="Q18" s="17"/>
      <c r="AC18" s="17"/>
      <c r="AO18" s="17"/>
    </row>
    <row r="19" spans="3:41" ht="12.75">
      <c r="C19" s="15"/>
      <c r="F19" s="16"/>
      <c r="G19" s="16" t="s">
        <v>24</v>
      </c>
      <c r="H19" s="16" t="s">
        <v>25</v>
      </c>
      <c r="I19" s="16" t="s">
        <v>26</v>
      </c>
      <c r="J19" s="16" t="s">
        <v>27</v>
      </c>
      <c r="K19" s="16" t="s">
        <v>28</v>
      </c>
      <c r="L19" s="16" t="s">
        <v>29</v>
      </c>
      <c r="M19" s="16" t="s">
        <v>30</v>
      </c>
      <c r="N19" s="16" t="s">
        <v>31</v>
      </c>
      <c r="O19" s="16" t="s">
        <v>32</v>
      </c>
      <c r="P19" s="16" t="s">
        <v>33</v>
      </c>
      <c r="Q19" s="16" t="s">
        <v>34</v>
      </c>
      <c r="R19" s="16" t="s">
        <v>35</v>
      </c>
      <c r="S19" s="16" t="s">
        <v>36</v>
      </c>
      <c r="T19" s="16" t="s">
        <v>37</v>
      </c>
      <c r="U19" s="16" t="s">
        <v>38</v>
      </c>
      <c r="V19" s="16" t="s">
        <v>39</v>
      </c>
      <c r="W19" s="16" t="s">
        <v>40</v>
      </c>
      <c r="X19" s="16" t="s">
        <v>41</v>
      </c>
      <c r="Y19" s="16" t="s">
        <v>42</v>
      </c>
      <c r="Z19" s="16" t="s">
        <v>43</v>
      </c>
      <c r="AA19" s="16" t="s">
        <v>44</v>
      </c>
      <c r="AB19" s="16" t="s">
        <v>45</v>
      </c>
      <c r="AC19" s="16" t="s">
        <v>46</v>
      </c>
      <c r="AD19" s="16" t="s">
        <v>47</v>
      </c>
      <c r="AE19" s="16" t="s">
        <v>48</v>
      </c>
      <c r="AF19" s="16" t="s">
        <v>49</v>
      </c>
      <c r="AG19" s="16" t="s">
        <v>50</v>
      </c>
      <c r="AH19" s="16" t="s">
        <v>51</v>
      </c>
      <c r="AO19" s="17"/>
    </row>
    <row r="20" spans="7:34" ht="12.75">
      <c r="G20" s="18">
        <f>SUM(F16:H16)/3</f>
        <v>1091.3333333333333</v>
      </c>
      <c r="H20" s="18">
        <f>SUM(I16:K16)/3</f>
        <v>898.6666666666666</v>
      </c>
      <c r="I20" s="18">
        <f>SUM(L16:N16)/3</f>
        <v>754.6666666666666</v>
      </c>
      <c r="J20" s="18">
        <f>SUM(O16:Q16)/3</f>
        <v>652.3333333333334</v>
      </c>
      <c r="K20" s="18">
        <f>SUM(R16:T16)/3</f>
        <v>582.6666666666666</v>
      </c>
      <c r="L20" s="18">
        <f>SUM(U16:W16)/3</f>
        <v>534.6666666666666</v>
      </c>
      <c r="M20" s="18">
        <f>SUM(X16:Z16)/3</f>
        <v>501.3333333333333</v>
      </c>
      <c r="N20" s="18">
        <f>SUM(AA16:AC16)/3</f>
        <v>476.3333333333333</v>
      </c>
      <c r="O20" s="18">
        <f>SUM(AD16:AF16)/3</f>
        <v>457.3333333333333</v>
      </c>
      <c r="P20" s="18">
        <f>SUM(AG16:AI16)/3</f>
        <v>444</v>
      </c>
      <c r="Q20" s="18">
        <f>SUM(AJ16:AL16)/3</f>
        <v>434</v>
      </c>
      <c r="R20" s="18">
        <f>SUM(AM16:AO16)/3</f>
        <v>425</v>
      </c>
      <c r="S20" s="18">
        <f>SUM(AP16:AR16)/3</f>
        <v>414</v>
      </c>
      <c r="T20" s="18">
        <f>SUM(AS16:AU16)/3</f>
        <v>402</v>
      </c>
      <c r="U20" s="18">
        <f>SUM(AV16:AX16)/3</f>
        <v>392</v>
      </c>
      <c r="V20" s="18">
        <f>SUM(AY16:BA16)/3</f>
        <v>383</v>
      </c>
      <c r="W20" s="19">
        <v>373</v>
      </c>
      <c r="X20" s="19">
        <v>364</v>
      </c>
      <c r="Y20" s="19">
        <v>355</v>
      </c>
      <c r="Z20" s="19">
        <v>346</v>
      </c>
      <c r="AA20" s="19">
        <v>337</v>
      </c>
      <c r="AB20" s="19">
        <v>328</v>
      </c>
      <c r="AC20" s="19">
        <v>319</v>
      </c>
      <c r="AD20" s="19">
        <v>310</v>
      </c>
      <c r="AE20" s="19">
        <v>302</v>
      </c>
      <c r="AF20" s="19">
        <v>294</v>
      </c>
      <c r="AG20" s="19">
        <v>286</v>
      </c>
      <c r="AH20" s="19">
        <v>278</v>
      </c>
    </row>
    <row r="22" ht="12.75">
      <c r="F22" s="6"/>
    </row>
    <row r="23" spans="1:15" ht="15">
      <c r="A23" s="3" t="s">
        <v>52</v>
      </c>
      <c r="B23" t="s">
        <v>53</v>
      </c>
      <c r="F23" s="6"/>
      <c r="J23" s="1" t="s">
        <v>54</v>
      </c>
      <c r="O23" s="19" t="s">
        <v>55</v>
      </c>
    </row>
    <row r="24" spans="3:10" ht="12.75">
      <c r="C24" t="s">
        <v>56</v>
      </c>
      <c r="F24" s="6"/>
      <c r="J24" s="19" t="s">
        <v>57</v>
      </c>
    </row>
    <row r="25" spans="1:11" ht="15">
      <c r="A25" s="20" t="s">
        <v>58</v>
      </c>
      <c r="F25" s="6"/>
      <c r="K25" s="19" t="s">
        <v>59</v>
      </c>
    </row>
    <row r="26" spans="2:11" ht="12.75">
      <c r="B26" s="6"/>
      <c r="F26" s="6"/>
      <c r="K26" s="19" t="s">
        <v>60</v>
      </c>
    </row>
    <row r="27" spans="1:2" ht="15.75">
      <c r="A27" s="13" t="s">
        <v>61</v>
      </c>
      <c r="B27" s="6" t="s">
        <v>62</v>
      </c>
    </row>
    <row r="28" spans="1:2" ht="12.75">
      <c r="A28" s="21" t="s">
        <v>63</v>
      </c>
      <c r="B28" s="6"/>
    </row>
    <row r="29" spans="1:25" ht="15.75">
      <c r="A29" s="13" t="s">
        <v>64</v>
      </c>
      <c r="E29" s="22">
        <v>908</v>
      </c>
      <c r="F29" s="22">
        <v>909</v>
      </c>
      <c r="G29" s="22">
        <v>910</v>
      </c>
      <c r="H29" s="22">
        <v>911</v>
      </c>
      <c r="I29" s="23">
        <v>912</v>
      </c>
      <c r="J29" s="22">
        <v>1001</v>
      </c>
      <c r="K29" s="22">
        <v>1002</v>
      </c>
      <c r="L29" s="23">
        <v>1003</v>
      </c>
      <c r="M29" s="22">
        <v>1004</v>
      </c>
      <c r="N29" s="22">
        <v>1005</v>
      </c>
      <c r="O29" s="23">
        <v>1006</v>
      </c>
      <c r="P29" s="22">
        <v>1007</v>
      </c>
      <c r="Q29" s="22">
        <v>1008</v>
      </c>
      <c r="R29" s="23">
        <v>1009</v>
      </c>
      <c r="S29" s="22">
        <v>1010</v>
      </c>
      <c r="T29" s="22">
        <v>1011</v>
      </c>
      <c r="U29" s="23">
        <v>1012</v>
      </c>
      <c r="V29" s="22">
        <v>1101</v>
      </c>
      <c r="W29" s="22">
        <v>1102</v>
      </c>
      <c r="X29" s="22">
        <v>1103</v>
      </c>
      <c r="Y29" s="22" t="s">
        <v>65</v>
      </c>
    </row>
    <row r="30" spans="1:26" s="24" customFormat="1" ht="12.75">
      <c r="A30" s="4" t="s">
        <v>66</v>
      </c>
      <c r="C30"/>
      <c r="D30"/>
      <c r="E30" s="25">
        <v>3.4130000000000003</v>
      </c>
      <c r="F30" s="25">
        <v>3.238</v>
      </c>
      <c r="G30" s="25">
        <v>3.638</v>
      </c>
      <c r="H30" s="25">
        <v>4.519</v>
      </c>
      <c r="I30" s="25">
        <v>5.31</v>
      </c>
      <c r="J30" s="25">
        <v>5.584</v>
      </c>
      <c r="K30" s="25">
        <v>5.623</v>
      </c>
      <c r="L30" s="25">
        <v>5.5809999999999995</v>
      </c>
      <c r="M30" s="25">
        <v>4</v>
      </c>
      <c r="N30" s="25">
        <v>4.23</v>
      </c>
      <c r="O30" s="25">
        <v>4.33</v>
      </c>
      <c r="P30" s="25">
        <v>4.45</v>
      </c>
      <c r="Q30" s="25">
        <v>4.57</v>
      </c>
      <c r="R30" s="25">
        <v>4.58</v>
      </c>
      <c r="S30" s="25">
        <v>4.73</v>
      </c>
      <c r="T30" s="25">
        <v>5.07</v>
      </c>
      <c r="U30" s="25">
        <v>5.49</v>
      </c>
      <c r="V30" s="25">
        <v>5.67</v>
      </c>
      <c r="W30" s="25">
        <v>5.65</v>
      </c>
      <c r="X30" s="4">
        <v>5.64</v>
      </c>
      <c r="Y30" s="26">
        <v>5.6</v>
      </c>
      <c r="Z30" s="27">
        <v>5.7</v>
      </c>
    </row>
    <row r="31" spans="1:26" ht="12.75">
      <c r="A31" s="21"/>
      <c r="D31" t="s">
        <v>67</v>
      </c>
      <c r="E31" s="28">
        <f>E30*0.1+0.1</f>
        <v>0.4413</v>
      </c>
      <c r="F31" s="28">
        <f>F30*0.1+0.1</f>
        <v>0.42380000000000007</v>
      </c>
      <c r="G31" s="28">
        <f>G30*0.1+0.1</f>
        <v>0.4638</v>
      </c>
      <c r="H31" s="28">
        <f>H30*0.1+0.1</f>
        <v>0.5519000000000001</v>
      </c>
      <c r="I31" s="28">
        <f>I30*0.1+0.1</f>
        <v>0.631</v>
      </c>
      <c r="J31" s="28">
        <f>J30*0.1+0.1</f>
        <v>0.6584</v>
      </c>
      <c r="K31" s="28">
        <f>K30*0.1+0.1</f>
        <v>0.6623</v>
      </c>
      <c r="L31" s="28">
        <f>L30*0.1+0.1</f>
        <v>0.6580999999999999</v>
      </c>
      <c r="M31" s="28">
        <f>M30*0.1+0.1</f>
        <v>0.5</v>
      </c>
      <c r="N31" s="28">
        <f>N30*0.1+0.1</f>
        <v>0.523</v>
      </c>
      <c r="O31" s="28">
        <f>O30*0.1+0.05</f>
        <v>0.48300000000000004</v>
      </c>
      <c r="P31" s="28">
        <f>P30*0.1+0</f>
        <v>0.44500000000000006</v>
      </c>
      <c r="Q31" s="28">
        <f>Q30*0.1-0.05</f>
        <v>0.4070000000000001</v>
      </c>
      <c r="R31" s="28">
        <f>R30*0.1-0.1</f>
        <v>0.358</v>
      </c>
      <c r="S31" s="28">
        <f>S30*0.1-0.15</f>
        <v>0.32300000000000006</v>
      </c>
      <c r="T31" s="29">
        <f>T30*0.1-0.2</f>
        <v>0.307</v>
      </c>
      <c r="U31" s="29">
        <f>U30*0.1-0.25</f>
        <v>0.29900000000000004</v>
      </c>
      <c r="V31" s="29">
        <f>V30*0.1-0.3</f>
        <v>0.267</v>
      </c>
      <c r="W31" s="29">
        <f>W30*0.1-0.35</f>
        <v>0.21500000000000002</v>
      </c>
      <c r="X31" s="29">
        <f>X30*0.1-0.4</f>
        <v>0.16399999999999992</v>
      </c>
      <c r="Y31" s="29">
        <f>Y30*0.1-0.5</f>
        <v>0.06000000000000005</v>
      </c>
      <c r="Z31" s="16">
        <f>Z30*0.1-0.5</f>
        <v>0.07000000000000006</v>
      </c>
    </row>
    <row r="32" spans="1:25" ht="12.75">
      <c r="A32" s="2" t="s">
        <v>68</v>
      </c>
      <c r="B32" s="30"/>
      <c r="D32" t="s">
        <v>69</v>
      </c>
      <c r="E32" s="29">
        <f>E30+E31</f>
        <v>3.8543000000000003</v>
      </c>
      <c r="F32" s="29">
        <f>F30+F31</f>
        <v>3.6618</v>
      </c>
      <c r="G32" s="29">
        <f>G30+G31</f>
        <v>4.1018</v>
      </c>
      <c r="H32" s="29">
        <f>H30+H31</f>
        <v>5.0709</v>
      </c>
      <c r="I32" s="29">
        <f>I30+I31</f>
        <v>5.941000000000001</v>
      </c>
      <c r="J32" s="29">
        <f>J30+J31</f>
        <v>6.2424</v>
      </c>
      <c r="K32" s="29">
        <f>K30+K31</f>
        <v>6.2853</v>
      </c>
      <c r="L32" s="29">
        <f>L30+L31</f>
        <v>6.2391</v>
      </c>
      <c r="M32" s="29">
        <f>M30+M31</f>
        <v>4.5</v>
      </c>
      <c r="N32" s="29">
        <f>N30+N31</f>
        <v>4.753</v>
      </c>
      <c r="O32" s="29">
        <f>O30+O31</f>
        <v>4.813</v>
      </c>
      <c r="P32" s="29">
        <f>P30+P31</f>
        <v>4.8950000000000005</v>
      </c>
      <c r="Q32" s="29">
        <f>Q30+Q31</f>
        <v>4.977</v>
      </c>
      <c r="R32" s="29">
        <f>R30+R31</f>
        <v>4.938</v>
      </c>
      <c r="S32" s="29">
        <f>S30+S31</f>
        <v>5.053000000000001</v>
      </c>
      <c r="T32" s="29">
        <f>T30+T31</f>
        <v>5.377000000000001</v>
      </c>
      <c r="U32" s="29">
        <f>U30+U31</f>
        <v>5.789000000000001</v>
      </c>
      <c r="V32" s="29">
        <f>V30+V31</f>
        <v>5.937</v>
      </c>
      <c r="W32" s="29">
        <f>W30+W31</f>
        <v>5.865</v>
      </c>
      <c r="X32" s="29">
        <f>X30+X31</f>
        <v>5.803999999999999</v>
      </c>
      <c r="Y32" s="29">
        <f>Y30+Y31</f>
        <v>5.66</v>
      </c>
    </row>
    <row r="33" spans="1:2" ht="12.75">
      <c r="A33" s="31" t="s">
        <v>70</v>
      </c>
      <c r="B33" s="30"/>
    </row>
    <row r="34" spans="5:22" ht="12.75">
      <c r="E34" s="32">
        <v>2009</v>
      </c>
      <c r="F34" s="32" t="s">
        <v>71</v>
      </c>
      <c r="G34" s="33" t="s">
        <v>72</v>
      </c>
      <c r="H34" s="33" t="s">
        <v>73</v>
      </c>
      <c r="I34" s="33" t="s">
        <v>74</v>
      </c>
      <c r="J34" s="33" t="s">
        <v>75</v>
      </c>
      <c r="K34" s="33" t="s">
        <v>76</v>
      </c>
      <c r="L34" s="33" t="s">
        <v>77</v>
      </c>
      <c r="M34" s="33" t="s">
        <v>78</v>
      </c>
      <c r="N34" s="33" t="s">
        <v>79</v>
      </c>
      <c r="O34" s="33" t="s">
        <v>80</v>
      </c>
      <c r="P34" s="33" t="s">
        <v>81</v>
      </c>
      <c r="Q34" s="33" t="s">
        <v>82</v>
      </c>
      <c r="R34" s="33" t="s">
        <v>83</v>
      </c>
      <c r="S34" s="33" t="s">
        <v>84</v>
      </c>
      <c r="T34" s="33" t="s">
        <v>85</v>
      </c>
      <c r="U34" s="33" t="s">
        <v>86</v>
      </c>
      <c r="V34" t="s">
        <v>87</v>
      </c>
    </row>
    <row r="35" spans="2:22" ht="12.75">
      <c r="B35" s="24" t="s">
        <v>88</v>
      </c>
      <c r="G35">
        <v>4.1</v>
      </c>
      <c r="H35">
        <v>4.5</v>
      </c>
      <c r="I35">
        <v>5</v>
      </c>
      <c r="J35">
        <v>5.6</v>
      </c>
      <c r="K35">
        <v>5.5</v>
      </c>
      <c r="L35">
        <v>5.5</v>
      </c>
      <c r="M35">
        <v>5.7</v>
      </c>
      <c r="N35">
        <v>5.8</v>
      </c>
      <c r="O35">
        <v>5.6</v>
      </c>
      <c r="P35">
        <v>5.7</v>
      </c>
      <c r="Q35">
        <v>5.8</v>
      </c>
      <c r="R35">
        <v>5.9</v>
      </c>
      <c r="S35">
        <v>5.7</v>
      </c>
      <c r="T35">
        <v>5.8</v>
      </c>
      <c r="U35">
        <v>6.2</v>
      </c>
      <c r="V35">
        <v>5.9</v>
      </c>
    </row>
    <row r="36" spans="4:22" ht="12.75">
      <c r="D36" t="s">
        <v>67</v>
      </c>
      <c r="G36" s="9">
        <v>0.5</v>
      </c>
      <c r="H36" s="9">
        <v>0.45</v>
      </c>
      <c r="I36" s="9">
        <v>0.4</v>
      </c>
      <c r="J36" s="9">
        <v>0.35</v>
      </c>
      <c r="K36" s="9">
        <v>0.3</v>
      </c>
      <c r="L36" s="9">
        <v>0.25</v>
      </c>
      <c r="M36" s="9">
        <v>0.2</v>
      </c>
      <c r="N36" s="9">
        <v>0.15</v>
      </c>
      <c r="O36" s="9">
        <v>0.1</v>
      </c>
      <c r="P36" s="9">
        <v>0.1</v>
      </c>
      <c r="Q36" s="9">
        <v>0.1</v>
      </c>
      <c r="R36" s="9">
        <v>0.05</v>
      </c>
      <c r="S36" s="9">
        <v>0.05</v>
      </c>
      <c r="T36" s="9">
        <v>0</v>
      </c>
      <c r="U36" s="9">
        <v>0</v>
      </c>
      <c r="V36" s="9">
        <v>0</v>
      </c>
    </row>
    <row r="37" spans="4:22" ht="12.75">
      <c r="D37" t="s">
        <v>69</v>
      </c>
      <c r="G37" s="16">
        <f>SUM(G35:G36)</f>
        <v>4.6</v>
      </c>
      <c r="H37" s="16">
        <f>SUM(H35:H36)</f>
        <v>4.95</v>
      </c>
      <c r="I37" s="16">
        <f>SUM(I35:I36)</f>
        <v>5.4</v>
      </c>
      <c r="J37" s="16">
        <f>SUM(J35:J36)</f>
        <v>5.95</v>
      </c>
      <c r="K37" s="16">
        <f>SUM(K35:K36)</f>
        <v>5.8</v>
      </c>
      <c r="L37" s="16">
        <f>SUM(L35:L36)</f>
        <v>5.75</v>
      </c>
      <c r="M37" s="16">
        <f>SUM(M35:M36)</f>
        <v>5.9</v>
      </c>
      <c r="N37" s="16">
        <f>SUM(N35:N36)</f>
        <v>5.95</v>
      </c>
      <c r="O37" s="16">
        <f>SUM(O35:O36)</f>
        <v>5.7</v>
      </c>
      <c r="P37" s="16">
        <f>SUM(P35:P36)</f>
        <v>5.8</v>
      </c>
      <c r="Q37" s="16">
        <f>SUM(Q35:Q36)</f>
        <v>5.8999999999999995</v>
      </c>
      <c r="R37" s="16">
        <f>SUM(R35:R36)</f>
        <v>5.95</v>
      </c>
      <c r="S37" s="16">
        <f>SUM(S35:S36)</f>
        <v>5.75</v>
      </c>
      <c r="T37" s="16">
        <f>SUM(T35:T36)</f>
        <v>5.8</v>
      </c>
      <c r="U37" s="16">
        <f>SUM(U35:U36)</f>
        <v>6.2</v>
      </c>
      <c r="V37" s="16">
        <f>SUM(V35:V36)</f>
        <v>5.9</v>
      </c>
    </row>
    <row r="38" ht="8.25" customHeight="1"/>
    <row r="39" ht="12.75">
      <c r="B39" s="21" t="s">
        <v>89</v>
      </c>
    </row>
    <row r="40" ht="12.75">
      <c r="B40" t="s">
        <v>90</v>
      </c>
    </row>
    <row r="42" spans="1:2" ht="15">
      <c r="A42" s="13" t="s">
        <v>91</v>
      </c>
      <c r="B42" t="s">
        <v>92</v>
      </c>
    </row>
    <row r="43" ht="12.75">
      <c r="A43" s="4" t="s">
        <v>93</v>
      </c>
    </row>
    <row r="44" spans="5:9" ht="12.75">
      <c r="E44" t="s">
        <v>94</v>
      </c>
      <c r="I44" t="s">
        <v>95</v>
      </c>
    </row>
    <row r="45" spans="6:12" ht="12.75">
      <c r="F45" t="s">
        <v>21</v>
      </c>
      <c r="J45" s="9" t="s">
        <v>21</v>
      </c>
      <c r="K45" s="9" t="s">
        <v>19</v>
      </c>
      <c r="L45" s="9" t="s">
        <v>96</v>
      </c>
    </row>
    <row r="46" spans="5:12" ht="13.5">
      <c r="E46">
        <v>2009</v>
      </c>
      <c r="F46">
        <v>570</v>
      </c>
      <c r="I46">
        <v>2009</v>
      </c>
      <c r="J46" s="34">
        <v>1140</v>
      </c>
      <c r="K46" s="7">
        <v>4145</v>
      </c>
      <c r="L46" s="35">
        <v>6.92</v>
      </c>
    </row>
    <row r="47" spans="5:12" ht="13.5">
      <c r="E47">
        <v>2010</v>
      </c>
      <c r="F47">
        <v>380</v>
      </c>
      <c r="I47">
        <v>2010</v>
      </c>
      <c r="J47" s="34">
        <v>1100</v>
      </c>
      <c r="K47" s="34">
        <v>3014</v>
      </c>
      <c r="L47" s="34">
        <v>7.23</v>
      </c>
    </row>
    <row r="48" spans="5:12" ht="13.5">
      <c r="E48">
        <v>2011</v>
      </c>
      <c r="F48">
        <v>800</v>
      </c>
      <c r="I48">
        <v>2011</v>
      </c>
      <c r="J48" s="34">
        <v>800</v>
      </c>
      <c r="K48" s="34">
        <v>2192</v>
      </c>
      <c r="L48" s="36">
        <v>5.72</v>
      </c>
    </row>
    <row r="49" spans="5:12" ht="13.5">
      <c r="E49">
        <v>2012</v>
      </c>
      <c r="F49">
        <v>180</v>
      </c>
      <c r="I49">
        <v>2012</v>
      </c>
      <c r="J49" s="34">
        <v>180</v>
      </c>
      <c r="K49" s="34">
        <v>1978</v>
      </c>
      <c r="L49" s="36">
        <v>5.72</v>
      </c>
    </row>
    <row r="50" ht="12.75">
      <c r="B50" s="19" t="s">
        <v>97</v>
      </c>
    </row>
    <row r="51" ht="12.75">
      <c r="C51" s="19" t="s">
        <v>98</v>
      </c>
    </row>
    <row r="54" spans="1:4" ht="17.25">
      <c r="A54" s="37" t="s">
        <v>99</v>
      </c>
      <c r="D54" t="s">
        <v>100</v>
      </c>
    </row>
    <row r="55" spans="1:2" ht="13.5">
      <c r="A55" s="7"/>
      <c r="B55" s="24" t="s">
        <v>101</v>
      </c>
    </row>
    <row r="56" ht="12.75">
      <c r="B56" t="s">
        <v>102</v>
      </c>
    </row>
    <row r="57" ht="12.75">
      <c r="B57" t="s">
        <v>103</v>
      </c>
    </row>
    <row r="58" ht="12.75">
      <c r="B58" s="24" t="s">
        <v>104</v>
      </c>
    </row>
    <row r="60" spans="4:33" ht="12.75">
      <c r="D60" t="s">
        <v>105</v>
      </c>
      <c r="E60" s="32"/>
      <c r="F60" s="32"/>
      <c r="G60" s="38" t="s">
        <v>72</v>
      </c>
      <c r="H60" s="38" t="s">
        <v>73</v>
      </c>
      <c r="I60" s="38" t="s">
        <v>74</v>
      </c>
      <c r="J60" s="38" t="s">
        <v>75</v>
      </c>
      <c r="K60" s="38" t="s">
        <v>76</v>
      </c>
      <c r="L60" s="38" t="s">
        <v>77</v>
      </c>
      <c r="M60" s="38" t="s">
        <v>78</v>
      </c>
      <c r="N60" s="33" t="s">
        <v>79</v>
      </c>
      <c r="O60" s="33" t="s">
        <v>80</v>
      </c>
      <c r="P60" s="33" t="s">
        <v>81</v>
      </c>
      <c r="Q60" s="33" t="s">
        <v>82</v>
      </c>
      <c r="R60" s="33" t="s">
        <v>83</v>
      </c>
      <c r="S60" s="33" t="s">
        <v>84</v>
      </c>
      <c r="T60" s="33" t="s">
        <v>85</v>
      </c>
      <c r="U60" s="33" t="s">
        <v>86</v>
      </c>
      <c r="V60" s="33" t="s">
        <v>106</v>
      </c>
      <c r="W60" s="33" t="s">
        <v>107</v>
      </c>
      <c r="X60" s="33" t="s">
        <v>108</v>
      </c>
      <c r="Y60" s="33" t="s">
        <v>109</v>
      </c>
      <c r="Z60" s="33" t="s">
        <v>110</v>
      </c>
      <c r="AA60" s="33" t="s">
        <v>111</v>
      </c>
      <c r="AB60" s="33" t="s">
        <v>112</v>
      </c>
      <c r="AC60" s="33" t="s">
        <v>113</v>
      </c>
      <c r="AD60" s="33" t="s">
        <v>114</v>
      </c>
      <c r="AE60" s="33" t="s">
        <v>115</v>
      </c>
      <c r="AF60" s="33" t="s">
        <v>116</v>
      </c>
      <c r="AG60" s="33" t="s">
        <v>117</v>
      </c>
    </row>
    <row r="61" spans="2:33" ht="14.25">
      <c r="B61" s="7" t="s">
        <v>118</v>
      </c>
      <c r="D61" s="19">
        <v>13</v>
      </c>
      <c r="E61" s="16">
        <v>6500</v>
      </c>
      <c r="F61" s="16">
        <v>7000</v>
      </c>
      <c r="G61" s="39">
        <v>10000</v>
      </c>
      <c r="H61" s="39">
        <f>$D61*I$20</f>
        <v>9810.666666666666</v>
      </c>
      <c r="I61" s="40">
        <f>$D61*J$20</f>
        <v>8480.333333333334</v>
      </c>
      <c r="J61" s="39">
        <f>$D61*K$20</f>
        <v>7574.666666666666</v>
      </c>
      <c r="K61" s="39">
        <f>$D61*L$20</f>
        <v>6950.666666666666</v>
      </c>
      <c r="L61" s="39">
        <f>$D61*M$20</f>
        <v>6517.333333333333</v>
      </c>
      <c r="M61" s="40">
        <f>$D61*N$20</f>
        <v>6192.333333333333</v>
      </c>
      <c r="N61" s="39">
        <f>$D61*O$20</f>
        <v>5945.333333333333</v>
      </c>
      <c r="O61" s="39">
        <f>$D61*P$20</f>
        <v>5772</v>
      </c>
      <c r="P61" s="39">
        <f>$D61*Q$20</f>
        <v>5642</v>
      </c>
      <c r="Q61" s="40">
        <f>$D61*R$20</f>
        <v>5525</v>
      </c>
      <c r="R61" s="39">
        <f>$D61*S$20</f>
        <v>5382</v>
      </c>
      <c r="S61" s="39">
        <f>$D61*T$20</f>
        <v>5226</v>
      </c>
      <c r="T61" s="39">
        <f>$D61*U$20</f>
        <v>5096</v>
      </c>
      <c r="U61" s="40">
        <f>$D61*V$20</f>
        <v>4979</v>
      </c>
      <c r="V61" s="39">
        <f>$D61*W$20</f>
        <v>4849</v>
      </c>
      <c r="W61" s="39">
        <f>$D61*X$20</f>
        <v>4732</v>
      </c>
      <c r="X61" s="39">
        <f>$D61*Y$20</f>
        <v>4615</v>
      </c>
      <c r="Y61" s="40">
        <f>$D61*Z$20</f>
        <v>4498</v>
      </c>
      <c r="Z61" s="39">
        <f>$D61*AA$20</f>
        <v>4381</v>
      </c>
      <c r="AA61" s="39">
        <f>$D61*AB$20</f>
        <v>4264</v>
      </c>
      <c r="AB61" s="39">
        <f>$D61*AC$20</f>
        <v>4147</v>
      </c>
      <c r="AC61" s="40">
        <f>$D61*AD$20</f>
        <v>4030</v>
      </c>
      <c r="AD61" s="39">
        <f>$D61*AE$20</f>
        <v>3926</v>
      </c>
      <c r="AE61" s="39">
        <f>$D61*AF$20</f>
        <v>3822</v>
      </c>
      <c r="AF61" s="39">
        <f>$D61*AG$20</f>
        <v>3718</v>
      </c>
      <c r="AG61" s="40">
        <f>$D61*AH$20</f>
        <v>3614</v>
      </c>
    </row>
    <row r="62" spans="3:33" ht="12.75">
      <c r="C62" s="41">
        <v>2010</v>
      </c>
      <c r="D62" s="24">
        <v>2</v>
      </c>
      <c r="G62" s="39">
        <f>$D62*G$20</f>
        <v>2182.6666666666665</v>
      </c>
      <c r="H62" s="39">
        <f>$D62*H$20</f>
        <v>1797.3333333333333</v>
      </c>
      <c r="I62" s="40">
        <f>$D62*I$20</f>
        <v>1509.3333333333333</v>
      </c>
      <c r="J62" s="39">
        <f>$D62*J$20</f>
        <v>1304.6666666666667</v>
      </c>
      <c r="K62" s="39">
        <f>$D62*K$20</f>
        <v>1165.3333333333333</v>
      </c>
      <c r="L62" s="39">
        <f>$D62*L$20</f>
        <v>1069.3333333333333</v>
      </c>
      <c r="M62" s="40">
        <f>$D62*M$20</f>
        <v>1002.6666666666666</v>
      </c>
      <c r="N62" s="39">
        <f>$D62*N$20</f>
        <v>952.6666666666666</v>
      </c>
      <c r="O62" s="39">
        <f>$D62*O$20</f>
        <v>914.6666666666666</v>
      </c>
      <c r="P62" s="16">
        <f>$D62*P$20</f>
        <v>888</v>
      </c>
      <c r="Q62" s="17">
        <f>$D62*Q$20</f>
        <v>868</v>
      </c>
      <c r="R62" s="16">
        <f>$D62*R$20</f>
        <v>850</v>
      </c>
      <c r="S62" s="16">
        <f>$D62*S$20</f>
        <v>828</v>
      </c>
      <c r="T62" s="16">
        <f>$D62*T$20</f>
        <v>804</v>
      </c>
      <c r="U62" s="17">
        <f>$D62*U$20</f>
        <v>784</v>
      </c>
      <c r="V62" s="16">
        <f>$D62*V$20</f>
        <v>766</v>
      </c>
      <c r="W62" s="16">
        <f>$D62*W$20</f>
        <v>746</v>
      </c>
      <c r="X62" s="16">
        <f>$D62*X$20</f>
        <v>728</v>
      </c>
      <c r="Y62" s="17">
        <f>$D62*Y$20</f>
        <v>710</v>
      </c>
      <c r="Z62" s="16">
        <f>$D62*Z$20</f>
        <v>692</v>
      </c>
      <c r="AA62" s="16">
        <f>$D62*AA$20</f>
        <v>674</v>
      </c>
      <c r="AB62" s="16">
        <f>$D62*AB$20</f>
        <v>656</v>
      </c>
      <c r="AC62" s="17">
        <f>$D62*AC$20</f>
        <v>638</v>
      </c>
      <c r="AD62" s="16">
        <f>$D62*AD$20</f>
        <v>620</v>
      </c>
      <c r="AE62" s="16">
        <f>$D62*AE$20</f>
        <v>604</v>
      </c>
      <c r="AF62" s="16">
        <f>$D62*AF$20</f>
        <v>588</v>
      </c>
      <c r="AG62" s="17">
        <f>$D62*AG$20</f>
        <v>572</v>
      </c>
    </row>
    <row r="63" spans="3:33" ht="12.75">
      <c r="C63" s="25" t="s">
        <v>119</v>
      </c>
      <c r="D63" s="24">
        <v>6</v>
      </c>
      <c r="H63" s="16">
        <f>$D63*G$20</f>
        <v>6548</v>
      </c>
      <c r="I63" s="17">
        <f>$D63*H$20</f>
        <v>5392</v>
      </c>
      <c r="J63" s="16">
        <f>$D63*I$20</f>
        <v>4528</v>
      </c>
      <c r="K63" s="16">
        <f>$D63*J$20</f>
        <v>3914</v>
      </c>
      <c r="L63" s="16">
        <f>$D63*K$20</f>
        <v>3496</v>
      </c>
      <c r="M63" s="17">
        <f>$D63*L$20</f>
        <v>3208</v>
      </c>
      <c r="N63" s="16">
        <f>$D63*M$20</f>
        <v>3008</v>
      </c>
      <c r="O63" s="16">
        <f>$D63*N$20</f>
        <v>2858</v>
      </c>
      <c r="P63" s="16">
        <f>$D63*O$20</f>
        <v>2744</v>
      </c>
      <c r="Q63" s="17">
        <f>$D63*P$20</f>
        <v>2664</v>
      </c>
      <c r="R63" s="16">
        <f>$D63*Q$20</f>
        <v>2604</v>
      </c>
      <c r="S63" s="16">
        <f>$D63*R$20</f>
        <v>2550</v>
      </c>
      <c r="T63" s="16">
        <f>$D63*S$20</f>
        <v>2484</v>
      </c>
      <c r="U63" s="17">
        <f>$D63*T$20</f>
        <v>2412</v>
      </c>
      <c r="V63" s="16">
        <f>$D63*U$20</f>
        <v>2352</v>
      </c>
      <c r="W63" s="16">
        <f>$D63*V$20</f>
        <v>2298</v>
      </c>
      <c r="X63" s="16">
        <f>$D63*W$20</f>
        <v>2238</v>
      </c>
      <c r="Y63" s="17">
        <f>$D63*X$20</f>
        <v>2184</v>
      </c>
      <c r="Z63" s="16">
        <f>$D63*Y$20</f>
        <v>2130</v>
      </c>
      <c r="AA63" s="16">
        <f>$D63*Z$20</f>
        <v>2076</v>
      </c>
      <c r="AB63" s="16">
        <f>$D63*AA$20</f>
        <v>2022</v>
      </c>
      <c r="AC63" s="17">
        <f>$D63*AB$20</f>
        <v>1968</v>
      </c>
      <c r="AD63" s="16">
        <f>$D63*AC$20</f>
        <v>1914</v>
      </c>
      <c r="AE63" s="16">
        <f>$D63*AD$20</f>
        <v>1860</v>
      </c>
      <c r="AF63" s="16">
        <f>$D63*AE$20</f>
        <v>1812</v>
      </c>
      <c r="AG63" s="17">
        <f>$D63*AF$20</f>
        <v>1764</v>
      </c>
    </row>
    <row r="64" spans="3:33" ht="12.75">
      <c r="C64" s="42">
        <f>(SUM(D62:D64))*1.2</f>
        <v>20.4</v>
      </c>
      <c r="D64" s="43">
        <v>9</v>
      </c>
      <c r="I64" s="44">
        <f>$D64*G$20</f>
        <v>9822</v>
      </c>
      <c r="J64" s="45">
        <f>$D64*H$20</f>
        <v>8088</v>
      </c>
      <c r="K64" s="45">
        <f>$D64*I$20</f>
        <v>6792</v>
      </c>
      <c r="L64" s="45">
        <f>$D64*J$20</f>
        <v>5871</v>
      </c>
      <c r="M64" s="44">
        <f>$D64*K$20</f>
        <v>5244</v>
      </c>
      <c r="N64" s="45">
        <f>$D64*L$20</f>
        <v>4812</v>
      </c>
      <c r="O64" s="45">
        <f>$D64*M$20</f>
        <v>4512</v>
      </c>
      <c r="P64" s="45">
        <f>$D64*N$20</f>
        <v>4287</v>
      </c>
      <c r="Q64" s="44">
        <f>$D64*O$20</f>
        <v>4116</v>
      </c>
      <c r="R64" s="45">
        <f>$D64*P$20</f>
        <v>3996</v>
      </c>
      <c r="S64" s="45">
        <f>$D64*Q$20</f>
        <v>3906</v>
      </c>
      <c r="T64" s="45">
        <f>$D64*R$20</f>
        <v>3825</v>
      </c>
      <c r="U64" s="44">
        <f>$D64*S$20</f>
        <v>3726</v>
      </c>
      <c r="V64" s="45">
        <f>$D64*T$20</f>
        <v>3618</v>
      </c>
      <c r="W64" s="45">
        <f>$D64*U$20</f>
        <v>3528</v>
      </c>
      <c r="X64" s="45">
        <f>$D64*V$20</f>
        <v>3447</v>
      </c>
      <c r="Y64" s="44">
        <f>$D64*W$20</f>
        <v>3357</v>
      </c>
      <c r="Z64" s="45">
        <f>$D64*X$20</f>
        <v>3276</v>
      </c>
      <c r="AA64" s="45">
        <f>$D64*Y$20</f>
        <v>3195</v>
      </c>
      <c r="AB64" s="45">
        <f>$D64*Z$20</f>
        <v>3114</v>
      </c>
      <c r="AC64" s="44">
        <f>$D64*AA$20</f>
        <v>3033</v>
      </c>
      <c r="AD64" s="45">
        <f>$D64*AB$20</f>
        <v>2952</v>
      </c>
      <c r="AE64" s="45">
        <f>$D64*AC$20</f>
        <v>2871</v>
      </c>
      <c r="AF64" s="45">
        <f>$D64*AD$20</f>
        <v>2790</v>
      </c>
      <c r="AG64" s="44">
        <f>$D64*AE$20</f>
        <v>2718</v>
      </c>
    </row>
    <row r="65" spans="3:33" ht="12.75">
      <c r="C65" s="41">
        <v>2011</v>
      </c>
      <c r="D65" s="24">
        <v>5</v>
      </c>
      <c r="J65" s="39">
        <f>$D65*G$20</f>
        <v>5456.666666666666</v>
      </c>
      <c r="K65" s="39">
        <f>$D65*H$20</f>
        <v>4493.333333333333</v>
      </c>
      <c r="L65" s="39">
        <f>$D65*I$20</f>
        <v>3773.333333333333</v>
      </c>
      <c r="M65" s="40">
        <f>$D65*J$20</f>
        <v>3261.666666666667</v>
      </c>
      <c r="N65" s="39">
        <f>$D65*K$20</f>
        <v>2913.333333333333</v>
      </c>
      <c r="O65" s="39">
        <f>$D65*L$20</f>
        <v>2673.333333333333</v>
      </c>
      <c r="P65" s="39">
        <f>$D65*M$20</f>
        <v>2506.6666666666665</v>
      </c>
      <c r="Q65" s="40">
        <f>$D65*N$20</f>
        <v>2381.6666666666665</v>
      </c>
      <c r="R65" s="39">
        <f>$D65*O$20</f>
        <v>2286.6666666666665</v>
      </c>
      <c r="S65" s="39">
        <f>$D65*P$20</f>
        <v>2220</v>
      </c>
      <c r="T65" s="39">
        <f>$D65*Q$20</f>
        <v>2170</v>
      </c>
      <c r="U65" s="40">
        <f>$D65*R$20</f>
        <v>2125</v>
      </c>
      <c r="V65" s="39">
        <f>$D65*S$20</f>
        <v>2070</v>
      </c>
      <c r="W65" s="39">
        <f>$D65*T$20</f>
        <v>2010</v>
      </c>
      <c r="X65" s="39">
        <f>$D65*U$20</f>
        <v>1960</v>
      </c>
      <c r="Y65" s="40">
        <f>$D65*V$20</f>
        <v>1915</v>
      </c>
      <c r="Z65" s="39">
        <f>$D65*W$20</f>
        <v>1865</v>
      </c>
      <c r="AA65" s="39">
        <f>$D65*X$20</f>
        <v>1820</v>
      </c>
      <c r="AB65" s="39">
        <f>$D65*Y$20</f>
        <v>1775</v>
      </c>
      <c r="AC65" s="40">
        <f>$D65*Z$20</f>
        <v>1730</v>
      </c>
      <c r="AD65" s="39">
        <f>$D65*AA$20</f>
        <v>1685</v>
      </c>
      <c r="AE65" s="39">
        <f>$D65*AB$20</f>
        <v>1640</v>
      </c>
      <c r="AF65" s="39">
        <f>$D65*AC$20</f>
        <v>1595</v>
      </c>
      <c r="AG65" s="40">
        <f>$D65*AD$20</f>
        <v>1550</v>
      </c>
    </row>
    <row r="66" spans="4:33" ht="12.75">
      <c r="D66" s="24">
        <v>11</v>
      </c>
      <c r="K66" s="39">
        <f>$D66*G$20</f>
        <v>12004.666666666666</v>
      </c>
      <c r="L66" s="39">
        <f>$D66*H$20</f>
        <v>9885.333333333332</v>
      </c>
      <c r="M66" s="40">
        <f>$D66*I$20</f>
        <v>8301.333333333332</v>
      </c>
      <c r="N66" s="39">
        <f>$D66*J$20</f>
        <v>7175.666666666667</v>
      </c>
      <c r="O66" s="39">
        <f>$D66*K$20</f>
        <v>6409.333333333333</v>
      </c>
      <c r="P66" s="39">
        <f>$D66*L$20</f>
        <v>5881.333333333333</v>
      </c>
      <c r="Q66" s="40">
        <f>$D66*M$20</f>
        <v>5514.666666666666</v>
      </c>
      <c r="R66" s="39">
        <f>$D66*N$20</f>
        <v>5239.666666666666</v>
      </c>
      <c r="S66" s="39">
        <f>$D66*O$20</f>
        <v>5030.666666666666</v>
      </c>
      <c r="T66" s="39">
        <f>$D66*P$20</f>
        <v>4884</v>
      </c>
      <c r="U66" s="40">
        <f>$D66*Q$20</f>
        <v>4774</v>
      </c>
      <c r="V66" s="39">
        <f>$D66*R$20</f>
        <v>4675</v>
      </c>
      <c r="W66" s="39">
        <f>$D66*S$20</f>
        <v>4554</v>
      </c>
      <c r="X66" s="39">
        <f>$D66*T$20</f>
        <v>4422</v>
      </c>
      <c r="Y66" s="40">
        <f>$D66*U$20</f>
        <v>4312</v>
      </c>
      <c r="Z66" s="39">
        <f>$D66*V$20</f>
        <v>4213</v>
      </c>
      <c r="AA66" s="39">
        <f>$D66*W$20</f>
        <v>4103</v>
      </c>
      <c r="AB66" s="39">
        <f>$D66*X$20</f>
        <v>4004</v>
      </c>
      <c r="AC66" s="40">
        <f>$D66*Y$20</f>
        <v>3905</v>
      </c>
      <c r="AD66" s="39">
        <f>$D66*Z$20</f>
        <v>3806</v>
      </c>
      <c r="AE66" s="39">
        <f>$D66*AA$20</f>
        <v>3707</v>
      </c>
      <c r="AF66" s="39">
        <f>$D66*AB$20</f>
        <v>3608</v>
      </c>
      <c r="AG66" s="40">
        <f>$D66*AC$20</f>
        <v>3509</v>
      </c>
    </row>
    <row r="67" spans="4:33" ht="12.75">
      <c r="D67" s="24">
        <v>14</v>
      </c>
      <c r="L67" s="39">
        <f>$D67*G$20</f>
        <v>15278.666666666666</v>
      </c>
      <c r="M67" s="17">
        <f>$D67*H$20</f>
        <v>12581.333333333332</v>
      </c>
      <c r="N67" s="39">
        <f>$D67*I$20</f>
        <v>10565.333333333332</v>
      </c>
      <c r="O67" s="39">
        <f>$D67*J$20</f>
        <v>9132.666666666668</v>
      </c>
      <c r="P67" s="39">
        <f>$D67*K$20</f>
        <v>8157.333333333333</v>
      </c>
      <c r="Q67" s="17">
        <f>$D67*L$20</f>
        <v>7485.333333333333</v>
      </c>
      <c r="R67" s="39">
        <f>$D67*M$20</f>
        <v>7018.666666666666</v>
      </c>
      <c r="S67" s="39">
        <f>$D67*N$20</f>
        <v>6668.666666666666</v>
      </c>
      <c r="T67" s="39">
        <f>$D67*O$20</f>
        <v>6402.666666666666</v>
      </c>
      <c r="U67" s="17">
        <f>$D67*P$20</f>
        <v>6216</v>
      </c>
      <c r="V67" s="39">
        <f>$D67*Q$20</f>
        <v>6076</v>
      </c>
      <c r="W67" s="39">
        <f>$D67*R$20</f>
        <v>5950</v>
      </c>
      <c r="X67" s="39">
        <f>$D67*S$20</f>
        <v>5796</v>
      </c>
      <c r="Y67" s="17">
        <f>$D67*T$20</f>
        <v>5628</v>
      </c>
      <c r="Z67" s="39">
        <f>$D67*U$20</f>
        <v>5488</v>
      </c>
      <c r="AA67" s="39">
        <f>$D67*V$20</f>
        <v>5362</v>
      </c>
      <c r="AB67" s="39">
        <f>$D67*W$20</f>
        <v>5222</v>
      </c>
      <c r="AC67" s="17">
        <f>$D67*X$20</f>
        <v>5096</v>
      </c>
      <c r="AD67" s="39">
        <f>$D67*Y$20</f>
        <v>4970</v>
      </c>
      <c r="AE67" s="39">
        <f>$D67*Z$20</f>
        <v>4844</v>
      </c>
      <c r="AF67" s="39">
        <f>$D67*AA$20</f>
        <v>4718</v>
      </c>
      <c r="AG67" s="17">
        <f>$D67*AB$20</f>
        <v>4592</v>
      </c>
    </row>
    <row r="68" spans="3:33" ht="12.75">
      <c r="C68" s="42">
        <f>(SUM(D65:D68))*1.2</f>
        <v>54</v>
      </c>
      <c r="D68" s="24">
        <v>15</v>
      </c>
      <c r="M68" s="44">
        <f>$D68*G$20</f>
        <v>16369.999999999998</v>
      </c>
      <c r="N68" s="45">
        <f>$D68*H$20</f>
        <v>13480</v>
      </c>
      <c r="O68" s="45">
        <f>$D68*I$20</f>
        <v>11320</v>
      </c>
      <c r="P68" s="45">
        <f>$D68*J$20</f>
        <v>9785</v>
      </c>
      <c r="Q68" s="44">
        <f>$D68*K$20</f>
        <v>8740</v>
      </c>
      <c r="R68" s="45">
        <f>$D68*L$20</f>
        <v>8019.999999999999</v>
      </c>
      <c r="S68" s="45">
        <f>$D68*M$20</f>
        <v>7520</v>
      </c>
      <c r="T68" s="45">
        <f>$D68*N$20</f>
        <v>7145</v>
      </c>
      <c r="U68" s="44">
        <f>$D68*O$20</f>
        <v>6860</v>
      </c>
      <c r="V68" s="45">
        <f>$D68*P$20</f>
        <v>6660</v>
      </c>
      <c r="W68" s="45">
        <f>$D68*Q$20</f>
        <v>6510</v>
      </c>
      <c r="X68" s="45">
        <f>$D68*R$20</f>
        <v>6375</v>
      </c>
      <c r="Y68" s="44">
        <f>$D68*S$20</f>
        <v>6210</v>
      </c>
      <c r="Z68" s="45">
        <f>$D68*T$20</f>
        <v>6030</v>
      </c>
      <c r="AA68" s="45">
        <f>$D68*U$20</f>
        <v>5880</v>
      </c>
      <c r="AB68" s="45">
        <f>$D68*V$20</f>
        <v>5745</v>
      </c>
      <c r="AC68" s="44">
        <f>$D68*W$20</f>
        <v>5595</v>
      </c>
      <c r="AD68" s="45">
        <f>$D68*X$20</f>
        <v>5460</v>
      </c>
      <c r="AE68" s="45">
        <f>$D68*Y$20</f>
        <v>5325</v>
      </c>
      <c r="AF68" s="45">
        <f>$D68*Z$20</f>
        <v>5190</v>
      </c>
      <c r="AG68" s="44">
        <f>$D68*AA$20</f>
        <v>5055</v>
      </c>
    </row>
    <row r="69" spans="2:33" ht="12.75">
      <c r="B69" s="41" t="s">
        <v>120</v>
      </c>
      <c r="C69" s="41">
        <v>2012</v>
      </c>
      <c r="D69" s="24">
        <v>6</v>
      </c>
      <c r="I69">
        <v>-2000</v>
      </c>
      <c r="J69" s="41">
        <v>-8000</v>
      </c>
      <c r="K69" s="41"/>
      <c r="L69" s="41">
        <v>-8000</v>
      </c>
      <c r="N69" s="39">
        <f>$D69*G$20</f>
        <v>6548</v>
      </c>
      <c r="O69" s="39">
        <f>$D69*H$20</f>
        <v>5392</v>
      </c>
      <c r="P69" s="39">
        <f>$D69*I$20</f>
        <v>4528</v>
      </c>
      <c r="Q69" s="40">
        <f>$D69*J$20</f>
        <v>3914</v>
      </c>
      <c r="R69" s="39">
        <f>$D69*K$20</f>
        <v>3496</v>
      </c>
      <c r="S69" s="39">
        <f>$D69*L$20</f>
        <v>3208</v>
      </c>
      <c r="T69" s="39">
        <f>$D69*M$20</f>
        <v>3008</v>
      </c>
      <c r="U69" s="40">
        <f>$D69*N$20</f>
        <v>2858</v>
      </c>
      <c r="V69" s="39">
        <f>$D69*O$20</f>
        <v>2744</v>
      </c>
      <c r="W69" s="39">
        <f>$D69*P$20</f>
        <v>2664</v>
      </c>
      <c r="X69" s="39">
        <f>$D69*Q$20</f>
        <v>2604</v>
      </c>
      <c r="Y69" s="40">
        <f>$D69*R$20</f>
        <v>2550</v>
      </c>
      <c r="Z69" s="39">
        <f>$D69*S$20</f>
        <v>2484</v>
      </c>
      <c r="AA69" s="39">
        <f>$D69*T$20</f>
        <v>2412</v>
      </c>
      <c r="AB69" s="39">
        <f>$D69*U$20</f>
        <v>2352</v>
      </c>
      <c r="AC69" s="40">
        <f>$D69*V$20</f>
        <v>2298</v>
      </c>
      <c r="AD69" s="39">
        <f>$D69*W$20</f>
        <v>2238</v>
      </c>
      <c r="AE69" s="39">
        <f>$D69*X$20</f>
        <v>2184</v>
      </c>
      <c r="AF69" s="39">
        <f>$D69*Y$20</f>
        <v>2130</v>
      </c>
      <c r="AG69" s="40">
        <f>$D69*Z$20</f>
        <v>2076</v>
      </c>
    </row>
    <row r="70" spans="4:33" ht="12.75">
      <c r="D70" s="24">
        <v>14</v>
      </c>
      <c r="O70" s="16">
        <f>$D70*G$20</f>
        <v>15278.666666666666</v>
      </c>
      <c r="P70" s="16">
        <f>$D70*H$20</f>
        <v>12581.333333333332</v>
      </c>
      <c r="Q70" s="40">
        <f>$D70*I$20</f>
        <v>10565.333333333332</v>
      </c>
      <c r="R70" s="39">
        <f>$D70*J$20</f>
        <v>9132.666666666668</v>
      </c>
      <c r="S70" s="39">
        <f>$D70*K$20</f>
        <v>8157.333333333333</v>
      </c>
      <c r="T70" s="39">
        <f>$D70*L$20</f>
        <v>7485.333333333333</v>
      </c>
      <c r="U70" s="40">
        <f>$D70*M$20</f>
        <v>7018.666666666666</v>
      </c>
      <c r="V70" s="39">
        <f>$D70*N$20</f>
        <v>6668.666666666666</v>
      </c>
      <c r="W70" s="39">
        <f>$D70*O$20</f>
        <v>6402.666666666666</v>
      </c>
      <c r="X70" s="39">
        <f>$D70*P$20</f>
        <v>6216</v>
      </c>
      <c r="Y70" s="40">
        <f>$D70*Q$20</f>
        <v>6076</v>
      </c>
      <c r="Z70" s="39">
        <f>$D70*R$20</f>
        <v>5950</v>
      </c>
      <c r="AA70" s="39">
        <f>$D70*S$20</f>
        <v>5796</v>
      </c>
      <c r="AB70" s="39">
        <f>$D70*T$20</f>
        <v>5628</v>
      </c>
      <c r="AC70" s="40">
        <f>$D70*U$20</f>
        <v>5488</v>
      </c>
      <c r="AD70" s="39">
        <f>$D70*V$20</f>
        <v>5362</v>
      </c>
      <c r="AE70" s="39">
        <f>$D70*W$20</f>
        <v>5222</v>
      </c>
      <c r="AF70" s="39">
        <f>$D70*X$20</f>
        <v>5096</v>
      </c>
      <c r="AG70" s="40">
        <f>$D70*Y$20</f>
        <v>4970</v>
      </c>
    </row>
    <row r="71" spans="4:33" ht="12.75">
      <c r="D71" s="24">
        <v>18</v>
      </c>
      <c r="P71" s="39">
        <f>$D71*G$20</f>
        <v>19644</v>
      </c>
      <c r="Q71" s="40">
        <f>$D71*H$20</f>
        <v>16176</v>
      </c>
      <c r="R71" s="39">
        <f>$D71*I$20</f>
        <v>13584</v>
      </c>
      <c r="S71" s="39">
        <f>$D71*J$20</f>
        <v>11742</v>
      </c>
      <c r="T71" s="39">
        <f>$D71*K$20</f>
        <v>10488</v>
      </c>
      <c r="U71" s="40">
        <f>$D71*L$20</f>
        <v>9624</v>
      </c>
      <c r="V71" s="39">
        <f>$D71*M$20</f>
        <v>9024</v>
      </c>
      <c r="W71" s="39">
        <f>$D71*N$20</f>
        <v>8574</v>
      </c>
      <c r="X71" s="39">
        <f>$D71*O$20</f>
        <v>8232</v>
      </c>
      <c r="Y71" s="40">
        <f>$D71*P$20</f>
        <v>7992</v>
      </c>
      <c r="Z71" s="39">
        <f>$D71*Q$20</f>
        <v>7812</v>
      </c>
      <c r="AA71" s="39">
        <f>$D71*R$20</f>
        <v>7650</v>
      </c>
      <c r="AB71" s="39">
        <f>$D71*S$20</f>
        <v>7452</v>
      </c>
      <c r="AC71" s="40">
        <f>$D71*T$20</f>
        <v>7236</v>
      </c>
      <c r="AD71" s="39">
        <f>$D71*U$20</f>
        <v>7056</v>
      </c>
      <c r="AE71" s="39">
        <f>$D71*V$20</f>
        <v>6894</v>
      </c>
      <c r="AF71" s="39">
        <f>$D71*W$20</f>
        <v>6714</v>
      </c>
      <c r="AG71" s="40">
        <f>$D71*X$20</f>
        <v>6552</v>
      </c>
    </row>
    <row r="72" spans="3:33" ht="12.75">
      <c r="C72" s="42">
        <f>(SUM(D69:D72))*1.2</f>
        <v>69.6</v>
      </c>
      <c r="D72" s="24">
        <v>20</v>
      </c>
      <c r="Q72" s="44">
        <f>$D72*G$20</f>
        <v>21826.666666666664</v>
      </c>
      <c r="R72" s="45">
        <f>$D72*H$20</f>
        <v>17973.333333333332</v>
      </c>
      <c r="S72" s="45">
        <f>$D72*I$20</f>
        <v>15093.333333333332</v>
      </c>
      <c r="T72" s="45">
        <f>$D72*J$20</f>
        <v>13046.666666666668</v>
      </c>
      <c r="U72" s="44">
        <f>$D72*K$20</f>
        <v>11653.333333333332</v>
      </c>
      <c r="V72" s="45">
        <f>$D72*L$20</f>
        <v>10693.333333333332</v>
      </c>
      <c r="W72" s="45">
        <f>$D72*M$20</f>
        <v>10026.666666666666</v>
      </c>
      <c r="X72" s="45">
        <f>$D72*N$20</f>
        <v>9526.666666666666</v>
      </c>
      <c r="Y72" s="44">
        <f>$D72*O$20</f>
        <v>9146.666666666666</v>
      </c>
      <c r="Z72" s="45">
        <f>$D72*P$20</f>
        <v>8880</v>
      </c>
      <c r="AA72" s="45">
        <f>$D72*Q$20</f>
        <v>8680</v>
      </c>
      <c r="AB72" s="45">
        <f>$D72*R$20</f>
        <v>8500</v>
      </c>
      <c r="AC72" s="44">
        <f>$D72*S$20</f>
        <v>8280</v>
      </c>
      <c r="AD72" s="45">
        <f>$D72*T$20</f>
        <v>8040</v>
      </c>
      <c r="AE72" s="45">
        <f>$D72*U$20</f>
        <v>7840</v>
      </c>
      <c r="AF72" s="45">
        <f>$D72*V$20</f>
        <v>7660</v>
      </c>
      <c r="AG72" s="44">
        <f>$D72*W$20</f>
        <v>7460</v>
      </c>
    </row>
    <row r="73" spans="3:33" ht="12.75">
      <c r="C73" s="41">
        <v>2013</v>
      </c>
      <c r="D73" s="24">
        <v>6</v>
      </c>
      <c r="R73" s="39">
        <f>$D73*G$20</f>
        <v>6548</v>
      </c>
      <c r="S73" s="39">
        <f>$D73*H$20</f>
        <v>5392</v>
      </c>
      <c r="T73" s="39">
        <f>$D73*I$20</f>
        <v>4528</v>
      </c>
      <c r="U73" s="40">
        <f>$D73*J$20</f>
        <v>3914</v>
      </c>
      <c r="V73" s="39">
        <f>$D73*K$20</f>
        <v>3496</v>
      </c>
      <c r="W73" s="39">
        <f>$D73*L$20</f>
        <v>3208</v>
      </c>
      <c r="X73" s="39">
        <f>$D73*M$20</f>
        <v>3008</v>
      </c>
      <c r="Y73" s="40">
        <f>$D73*N$20</f>
        <v>2858</v>
      </c>
      <c r="Z73" s="39">
        <f>$D73*O$20</f>
        <v>2744</v>
      </c>
      <c r="AA73" s="39">
        <f>$D73*P$20</f>
        <v>2664</v>
      </c>
      <c r="AB73" s="39">
        <f>$D73*Q$20</f>
        <v>2604</v>
      </c>
      <c r="AC73" s="40">
        <f>$D73*R$20</f>
        <v>2550</v>
      </c>
      <c r="AD73" s="39">
        <f>$D73*S$20</f>
        <v>2484</v>
      </c>
      <c r="AE73" s="39">
        <f>$D73*T$20</f>
        <v>2412</v>
      </c>
      <c r="AF73" s="39">
        <f>$D73*U$20</f>
        <v>2352</v>
      </c>
      <c r="AG73" s="40">
        <f>$D73*V$20</f>
        <v>2298</v>
      </c>
    </row>
    <row r="74" spans="4:33" ht="12.75">
      <c r="D74" s="24">
        <v>16</v>
      </c>
      <c r="S74" s="39">
        <f>$D74*G$20</f>
        <v>17461.333333333332</v>
      </c>
      <c r="T74" s="39">
        <f>$D74*H$20</f>
        <v>14378.666666666666</v>
      </c>
      <c r="U74" s="40">
        <f>$D74*I$20</f>
        <v>12074.666666666666</v>
      </c>
      <c r="V74" s="39">
        <f>$D74*J$20</f>
        <v>10437.333333333334</v>
      </c>
      <c r="W74" s="39">
        <f>$D74*K$20</f>
        <v>9322.666666666666</v>
      </c>
      <c r="X74" s="39">
        <f>$D74*L$20</f>
        <v>8554.666666666666</v>
      </c>
      <c r="Y74" s="40">
        <f>$D74*M$20</f>
        <v>8021.333333333333</v>
      </c>
      <c r="Z74" s="39">
        <f>$D74*N$20</f>
        <v>7621.333333333333</v>
      </c>
      <c r="AA74" s="39">
        <f>$D74*O$20</f>
        <v>7317.333333333333</v>
      </c>
      <c r="AB74" s="39">
        <f>$D74*P$20</f>
        <v>7104</v>
      </c>
      <c r="AC74" s="40">
        <f>$D74*Q$20</f>
        <v>6944</v>
      </c>
      <c r="AD74" s="39">
        <f>$D74*R$20</f>
        <v>6800</v>
      </c>
      <c r="AE74" s="39">
        <f>$D74*S$20</f>
        <v>6624</v>
      </c>
      <c r="AF74" s="39">
        <f>$D74*T$20</f>
        <v>6432</v>
      </c>
      <c r="AG74" s="40">
        <f>$D74*U$20</f>
        <v>6272</v>
      </c>
    </row>
    <row r="75" spans="4:33" ht="12.75">
      <c r="D75" s="24">
        <v>20</v>
      </c>
      <c r="T75" s="39">
        <f>$D75*G$20</f>
        <v>21826.666666666664</v>
      </c>
      <c r="U75" s="40">
        <f>$D75*H$20</f>
        <v>17973.333333333332</v>
      </c>
      <c r="V75" s="39">
        <f>$D75*I$20</f>
        <v>15093.333333333332</v>
      </c>
      <c r="W75" s="39">
        <f>$D75*J$20</f>
        <v>13046.666666666668</v>
      </c>
      <c r="X75" s="39">
        <f>$D75*K$20</f>
        <v>11653.333333333332</v>
      </c>
      <c r="Y75" s="40">
        <f>$D75*L$20</f>
        <v>10693.333333333332</v>
      </c>
      <c r="Z75" s="39">
        <f>$D75*M$20</f>
        <v>10026.666666666666</v>
      </c>
      <c r="AA75" s="39">
        <f>$D75*N$20</f>
        <v>9526.666666666666</v>
      </c>
      <c r="AB75" s="39">
        <f>$D75*O$20</f>
        <v>9146.666666666666</v>
      </c>
      <c r="AC75" s="40">
        <f>$D75*P$20</f>
        <v>8880</v>
      </c>
      <c r="AD75" s="39">
        <f>$D75*Q$20</f>
        <v>8680</v>
      </c>
      <c r="AE75" s="39">
        <f>$D75*R$20</f>
        <v>8500</v>
      </c>
      <c r="AF75" s="39">
        <f>$D75*S$20</f>
        <v>8280</v>
      </c>
      <c r="AG75" s="40">
        <f>$D75*T$20</f>
        <v>8040</v>
      </c>
    </row>
    <row r="76" spans="3:33" ht="12.75">
      <c r="C76" s="42">
        <f>(SUM(D73:D76))*1.2</f>
        <v>74.39999999999999</v>
      </c>
      <c r="D76" s="43">
        <v>20</v>
      </c>
      <c r="Q76" s="32"/>
      <c r="R76" s="32"/>
      <c r="S76" s="32"/>
      <c r="T76" s="32"/>
      <c r="U76" s="44">
        <f>$D76*G$20</f>
        <v>21826.666666666664</v>
      </c>
      <c r="V76" s="45">
        <f>$D76*H$20</f>
        <v>17973.333333333332</v>
      </c>
      <c r="W76" s="45">
        <f>$D76*I$20</f>
        <v>15093.333333333332</v>
      </c>
      <c r="X76" s="45">
        <f>$D76*J$20</f>
        <v>13046.666666666668</v>
      </c>
      <c r="Y76" s="44">
        <f>$D76*K$20</f>
        <v>11653.333333333332</v>
      </c>
      <c r="Z76" s="45">
        <f>$D76*L$20</f>
        <v>10693.333333333332</v>
      </c>
      <c r="AA76" s="45">
        <f>$D76*M$20</f>
        <v>10026.666666666666</v>
      </c>
      <c r="AB76" s="45">
        <f>$D76*N$20</f>
        <v>9526.666666666666</v>
      </c>
      <c r="AC76" s="44">
        <f>$D76*O$20</f>
        <v>9146.666666666666</v>
      </c>
      <c r="AD76" s="45">
        <f>$D76*P$20</f>
        <v>8880</v>
      </c>
      <c r="AE76" s="45">
        <f>$D76*Q$20</f>
        <v>8680</v>
      </c>
      <c r="AF76" s="45">
        <f>$D76*R$20</f>
        <v>8500</v>
      </c>
      <c r="AG76" s="44">
        <f>$D76*S$20</f>
        <v>8280</v>
      </c>
    </row>
    <row r="77" spans="3:33" ht="12.75">
      <c r="C77" s="41">
        <v>2014</v>
      </c>
      <c r="D77" s="24">
        <v>6</v>
      </c>
      <c r="V77" s="16">
        <f>$D77*G$20</f>
        <v>6548</v>
      </c>
      <c r="W77" s="16">
        <f>$D77*H$20</f>
        <v>5392</v>
      </c>
      <c r="X77" s="16">
        <f>$D77*I$20</f>
        <v>4528</v>
      </c>
      <c r="Y77" s="40">
        <f>$D77*J$20</f>
        <v>3914</v>
      </c>
      <c r="Z77" s="16">
        <f>$D77*K$20</f>
        <v>3496</v>
      </c>
      <c r="AA77" s="16">
        <f>$D77*L$20</f>
        <v>3208</v>
      </c>
      <c r="AB77" s="16">
        <f>$D77*M$20</f>
        <v>3008</v>
      </c>
      <c r="AC77" s="40">
        <f>$D77*N$20</f>
        <v>2858</v>
      </c>
      <c r="AD77" s="16">
        <f>$D77*O$20</f>
        <v>2744</v>
      </c>
      <c r="AE77" s="16">
        <f>$D77*P$20</f>
        <v>2664</v>
      </c>
      <c r="AF77" s="16">
        <f>$D77*Q$20</f>
        <v>2604</v>
      </c>
      <c r="AG77" s="40">
        <f>$D77*R$20</f>
        <v>2550</v>
      </c>
    </row>
    <row r="78" spans="4:33" ht="12.75">
      <c r="D78" s="24">
        <v>16</v>
      </c>
      <c r="W78" s="39">
        <f>$D78*G$20</f>
        <v>17461.333333333332</v>
      </c>
      <c r="X78" s="39">
        <f>$D78*H$20</f>
        <v>14378.666666666666</v>
      </c>
      <c r="Y78" s="40">
        <f>$D78*I$20</f>
        <v>12074.666666666666</v>
      </c>
      <c r="Z78" s="39">
        <f>$D78*J$20</f>
        <v>10437.333333333334</v>
      </c>
      <c r="AA78" s="39">
        <f>$D78*K$20</f>
        <v>9322.666666666666</v>
      </c>
      <c r="AB78" s="39">
        <f>$D78*L$20</f>
        <v>8554.666666666666</v>
      </c>
      <c r="AC78" s="40">
        <f>$D78*M$20</f>
        <v>8021.333333333333</v>
      </c>
      <c r="AD78" s="39">
        <f>$D78*N$20</f>
        <v>7621.333333333333</v>
      </c>
      <c r="AE78" s="39">
        <f>$D78*O$20</f>
        <v>7317.333333333333</v>
      </c>
      <c r="AF78" s="39">
        <f>$D78*P$20</f>
        <v>7104</v>
      </c>
      <c r="AG78" s="40">
        <f>$D78*Q$20</f>
        <v>6944</v>
      </c>
    </row>
    <row r="79" spans="4:33" ht="12.75">
      <c r="D79" s="24">
        <v>16</v>
      </c>
      <c r="W79" s="39"/>
      <c r="X79" s="39">
        <f>$D79*G$20</f>
        <v>17461.333333333332</v>
      </c>
      <c r="Y79" s="40">
        <f>$D79*H$20</f>
        <v>14378.666666666666</v>
      </c>
      <c r="Z79" s="39">
        <f>$D79*I$20</f>
        <v>12074.666666666666</v>
      </c>
      <c r="AA79" s="39">
        <f>$D79*J$20</f>
        <v>10437.333333333334</v>
      </c>
      <c r="AB79" s="39">
        <f>$D79*K$20</f>
        <v>9322.666666666666</v>
      </c>
      <c r="AC79" s="40">
        <f>$D79*L$20</f>
        <v>8554.666666666666</v>
      </c>
      <c r="AD79" s="39">
        <f>$D79*M$20</f>
        <v>8021.333333333333</v>
      </c>
      <c r="AE79" s="39">
        <f>$D79*N$20</f>
        <v>7621.333333333333</v>
      </c>
      <c r="AF79" s="39">
        <f>$D79*O$20</f>
        <v>7317.333333333333</v>
      </c>
      <c r="AG79" s="40">
        <f>$D79*P$20</f>
        <v>7104</v>
      </c>
    </row>
    <row r="80" spans="3:33" ht="12.75">
      <c r="C80" s="42">
        <f>(SUM(D77:D80))*1.2</f>
        <v>64.8</v>
      </c>
      <c r="D80" s="24">
        <v>16</v>
      </c>
      <c r="W80" s="39"/>
      <c r="X80" s="39"/>
      <c r="Y80" s="44">
        <f>$D80*G$20</f>
        <v>17461.333333333332</v>
      </c>
      <c r="Z80" s="45">
        <f>$D80*H$20</f>
        <v>14378.666666666666</v>
      </c>
      <c r="AA80" s="45">
        <f>$D80*I$20</f>
        <v>12074.666666666666</v>
      </c>
      <c r="AB80" s="45">
        <f>$D80*J$20</f>
        <v>10437.333333333334</v>
      </c>
      <c r="AC80" s="44">
        <f>$D80*K$20</f>
        <v>9322.666666666666</v>
      </c>
      <c r="AD80" s="45">
        <f>$D80*L$20</f>
        <v>8554.666666666666</v>
      </c>
      <c r="AE80" s="45">
        <f>$D80*M$20</f>
        <v>8021.333333333333</v>
      </c>
      <c r="AF80" s="45">
        <f>$D80*N$20</f>
        <v>7621.333333333333</v>
      </c>
      <c r="AG80" s="44">
        <f>$D80*O$20</f>
        <v>7317.333333333333</v>
      </c>
    </row>
    <row r="81" spans="3:33" ht="12.75">
      <c r="C81" s="41">
        <v>2015</v>
      </c>
      <c r="D81" s="24">
        <v>6</v>
      </c>
      <c r="Z81" s="16">
        <f>$D81*G$20</f>
        <v>6548</v>
      </c>
      <c r="AA81" s="16">
        <f>$D81*H$20</f>
        <v>5392</v>
      </c>
      <c r="AB81" s="16">
        <f>$D81*I$20</f>
        <v>4528</v>
      </c>
      <c r="AC81" s="40">
        <f>$D81*J$20</f>
        <v>3914</v>
      </c>
      <c r="AD81" s="16">
        <f>$D81*K$20</f>
        <v>3496</v>
      </c>
      <c r="AE81" s="16">
        <f>$D81*L$20</f>
        <v>3208</v>
      </c>
      <c r="AF81" s="16">
        <f>$D81*M$20</f>
        <v>3008</v>
      </c>
      <c r="AG81" s="40">
        <f>$D81*N$20</f>
        <v>2858</v>
      </c>
    </row>
    <row r="82" spans="2:33" ht="12.75">
      <c r="B82" s="41" t="s">
        <v>120</v>
      </c>
      <c r="D82" s="24">
        <v>14</v>
      </c>
      <c r="V82" s="41">
        <v>-7000</v>
      </c>
      <c r="X82" s="41">
        <v>-7000</v>
      </c>
      <c r="AA82" s="39">
        <f>$D82*G$20</f>
        <v>15278.666666666666</v>
      </c>
      <c r="AB82" s="39">
        <f>$D82*H$20</f>
        <v>12581.333333333332</v>
      </c>
      <c r="AC82" s="40">
        <f>$D82*I$20</f>
        <v>10565.333333333332</v>
      </c>
      <c r="AD82" s="39">
        <f>$D82*J$20</f>
        <v>9132.666666666668</v>
      </c>
      <c r="AE82" s="39">
        <f>$D82*K$20</f>
        <v>8157.333333333333</v>
      </c>
      <c r="AF82" s="39">
        <f>$D82*L$20</f>
        <v>7485.333333333333</v>
      </c>
      <c r="AG82" s="40">
        <f>$D82*M$20</f>
        <v>7018.666666666666</v>
      </c>
    </row>
    <row r="83" spans="4:33" ht="12.75">
      <c r="D83" s="24">
        <v>12</v>
      </c>
      <c r="AA83" s="39"/>
      <c r="AB83" s="39">
        <f>$D83*G$20</f>
        <v>13096</v>
      </c>
      <c r="AC83" s="40">
        <f>$D83*H$20</f>
        <v>10784</v>
      </c>
      <c r="AD83" s="39">
        <f>$D83*I$20</f>
        <v>9056</v>
      </c>
      <c r="AE83" s="39">
        <f>$D83*J$20</f>
        <v>7828</v>
      </c>
      <c r="AF83" s="39">
        <f>$D83*K$20</f>
        <v>6992</v>
      </c>
      <c r="AG83" s="40">
        <f>$D83*L$20</f>
        <v>6416</v>
      </c>
    </row>
    <row r="84" spans="3:33" ht="12.75">
      <c r="C84" s="42">
        <f>(SUM(D81:D84))*1.2</f>
        <v>52.8</v>
      </c>
      <c r="D84" s="24">
        <v>12</v>
      </c>
      <c r="AA84" s="39"/>
      <c r="AB84" s="39"/>
      <c r="AC84" s="44">
        <f>$D84*G$20</f>
        <v>13096</v>
      </c>
      <c r="AD84" s="45">
        <f>$D84*H$20</f>
        <v>10784</v>
      </c>
      <c r="AE84" s="45">
        <f>$D84*I$20</f>
        <v>9056</v>
      </c>
      <c r="AF84" s="45">
        <f>$D84*J$20</f>
        <v>7828</v>
      </c>
      <c r="AG84" s="44">
        <f>$D84*K$20</f>
        <v>6992</v>
      </c>
    </row>
    <row r="85" spans="2:33" ht="12.75">
      <c r="B85" s="41" t="s">
        <v>120</v>
      </c>
      <c r="C85" s="41">
        <v>2016</v>
      </c>
      <c r="D85" s="24">
        <v>4</v>
      </c>
      <c r="AD85" s="39">
        <f>$D85*G$20</f>
        <v>4365.333333333333</v>
      </c>
      <c r="AE85" s="39">
        <f>$D85*H$20</f>
        <v>3594.6666666666665</v>
      </c>
      <c r="AF85" s="39">
        <f>$D85*I$20</f>
        <v>3018.6666666666665</v>
      </c>
      <c r="AG85" s="40">
        <f>$D85*J$20</f>
        <v>2609.3333333333335</v>
      </c>
    </row>
    <row r="86" spans="4:33" ht="12.75">
      <c r="D86" s="24">
        <v>10</v>
      </c>
      <c r="AA86" s="41">
        <v>-7000</v>
      </c>
      <c r="AC86" s="41">
        <v>-7000</v>
      </c>
      <c r="AE86" s="16">
        <f>$D86*G$20</f>
        <v>10913.333333333332</v>
      </c>
      <c r="AF86" s="16">
        <f>$D86*H$20</f>
        <v>8986.666666666666</v>
      </c>
      <c r="AG86" s="40">
        <f>$D86*I$20</f>
        <v>7546.666666666666</v>
      </c>
    </row>
    <row r="87" spans="4:33" ht="12.75">
      <c r="D87" s="24">
        <v>8</v>
      </c>
      <c r="AF87" s="16">
        <f>$D87*G$20</f>
        <v>8730.666666666666</v>
      </c>
      <c r="AG87" s="40">
        <f>$D87*H$20</f>
        <v>7189.333333333333</v>
      </c>
    </row>
    <row r="88" spans="3:33" ht="12.75">
      <c r="C88" s="42">
        <f>(SUM(D85:D88))*1.2</f>
        <v>33.6</v>
      </c>
      <c r="D88" s="43">
        <v>6</v>
      </c>
      <c r="AG88" s="44">
        <f>$D88*G$20</f>
        <v>6548</v>
      </c>
    </row>
    <row r="90" ht="12.75">
      <c r="D90" s="16">
        <f>SUM(D61:D89)</f>
        <v>321</v>
      </c>
    </row>
    <row r="92" ht="12.75">
      <c r="B92" s="46" t="s">
        <v>121</v>
      </c>
    </row>
    <row r="93" spans="3:33" ht="12.75">
      <c r="C93" s="47" t="s">
        <v>122</v>
      </c>
      <c r="D93" s="48"/>
      <c r="E93" s="49">
        <f>SUM(E61:E92)</f>
        <v>6500</v>
      </c>
      <c r="F93" s="50">
        <f>SUM(F61:F92)</f>
        <v>7000</v>
      </c>
      <c r="G93" s="51">
        <f>SUM(G61:G92)</f>
        <v>12182.666666666666</v>
      </c>
      <c r="H93" s="51">
        <f>SUM(H61:H92)</f>
        <v>18156</v>
      </c>
      <c r="I93" s="49">
        <f>SUM(I61:I92)</f>
        <v>23203.666666666664</v>
      </c>
      <c r="J93" s="51">
        <f>SUM(J61:J92)</f>
        <v>18952</v>
      </c>
      <c r="K93" s="51">
        <f>SUM(K61:K92)</f>
        <v>35319.99999999999</v>
      </c>
      <c r="L93" s="51">
        <f>SUM(L61:L92)</f>
        <v>37891</v>
      </c>
      <c r="M93" s="49">
        <f>SUM(M61:M92)</f>
        <v>56161.333333333336</v>
      </c>
      <c r="N93" s="50">
        <f>SUM(N61:N92)</f>
        <v>55400.333333333336</v>
      </c>
      <c r="O93" s="50">
        <f>SUM(O61:O92)</f>
        <v>64262.666666666664</v>
      </c>
      <c r="P93" s="51">
        <f>SUM(P61:P92)</f>
        <v>76644.66666666666</v>
      </c>
      <c r="Q93" s="49">
        <f>SUM(Q61:Q92)</f>
        <v>89776.66666666666</v>
      </c>
      <c r="R93" s="51">
        <f>SUM(R61:R92)</f>
        <v>86131</v>
      </c>
      <c r="S93" s="51">
        <f>SUM(S61:S92)</f>
        <v>95003.33333333333</v>
      </c>
      <c r="T93" s="51">
        <f>SUM(T61:T92)</f>
        <v>107572</v>
      </c>
      <c r="U93" s="49">
        <f>SUM(U61:U92)</f>
        <v>118818.66666666666</v>
      </c>
      <c r="V93" s="51">
        <f>SUM(V61:V92)</f>
        <v>106743.99999999999</v>
      </c>
      <c r="W93" s="51">
        <f>SUM(W61:W92)</f>
        <v>121519.33333333333</v>
      </c>
      <c r="X93" s="51">
        <f>SUM(X61:X92)</f>
        <v>121790.33333333333</v>
      </c>
      <c r="Y93" s="49">
        <f>SUM(Y61:Y92)</f>
        <v>135633.33333333334</v>
      </c>
      <c r="Z93" s="50">
        <f>SUM(Z61:Z92)</f>
        <v>131221</v>
      </c>
      <c r="AA93" s="50">
        <f>SUM(AA61:AA92)</f>
        <v>130160</v>
      </c>
      <c r="AB93" s="50">
        <f>SUM(AB61:AB92)</f>
        <v>140526.3333333333</v>
      </c>
      <c r="AC93" s="49">
        <f>SUM(AC61:AC92)</f>
        <v>136933.6666666667</v>
      </c>
      <c r="AD93" s="50">
        <f>SUM(AD61:AD92)</f>
        <v>138648.33333333334</v>
      </c>
      <c r="AE93" s="50">
        <f>SUM(AE61:AE92)</f>
        <v>141410.3333333333</v>
      </c>
      <c r="AF93" s="50">
        <f>SUM(AF61:AF92)</f>
        <v>141879</v>
      </c>
      <c r="AG93" s="49">
        <f>SUM(AG61:AG92)</f>
        <v>140415.3333333333</v>
      </c>
    </row>
    <row r="94" spans="3:33" ht="12.75">
      <c r="C94" s="47" t="s">
        <v>123</v>
      </c>
      <c r="D94" s="47"/>
      <c r="E94" s="40">
        <f>$K$46*$L$46*90/1000</f>
        <v>2581.506</v>
      </c>
      <c r="F94" s="39">
        <f>$K$47*$L$47*90/1000</f>
        <v>1961.2098</v>
      </c>
      <c r="G94" s="39">
        <f>$K$47*$L$47*90/1000</f>
        <v>1961.2098</v>
      </c>
      <c r="H94" s="39">
        <f>$K$47*$L$47*90/1000</f>
        <v>1961.2098</v>
      </c>
      <c r="I94" s="40">
        <f>$K$47*$L$47*90/1000</f>
        <v>1961.2098</v>
      </c>
      <c r="J94" s="39">
        <f>$K$48*$L$48*90/1000</f>
        <v>1128.4416</v>
      </c>
      <c r="K94" s="39">
        <f>$K$48*$L$48*90/1000</f>
        <v>1128.4416</v>
      </c>
      <c r="L94" s="39">
        <f>$K$48*$L$48*90/1000</f>
        <v>1128.4416</v>
      </c>
      <c r="M94" s="40">
        <f>$K$48*$L$48*90/1000</f>
        <v>1128.4416</v>
      </c>
      <c r="N94" s="39">
        <f>$K$49*$L$49*90/1000</f>
        <v>1018.2744</v>
      </c>
      <c r="O94" s="39">
        <v>0</v>
      </c>
      <c r="P94" s="39">
        <v>0</v>
      </c>
      <c r="Q94" s="40">
        <v>0</v>
      </c>
      <c r="R94" s="39">
        <v>0</v>
      </c>
      <c r="S94" s="39">
        <v>0</v>
      </c>
      <c r="T94" s="39">
        <v>0</v>
      </c>
      <c r="U94" s="40">
        <v>0</v>
      </c>
      <c r="V94" s="39">
        <v>0</v>
      </c>
      <c r="W94" s="39">
        <v>0</v>
      </c>
      <c r="X94" s="39">
        <v>0</v>
      </c>
      <c r="Y94" s="40">
        <v>0</v>
      </c>
      <c r="Z94" s="52">
        <v>0</v>
      </c>
      <c r="AA94" s="52">
        <v>0</v>
      </c>
      <c r="AB94" s="52">
        <v>0</v>
      </c>
      <c r="AC94" s="40">
        <v>0</v>
      </c>
      <c r="AD94" s="52">
        <v>0</v>
      </c>
      <c r="AE94" s="52">
        <v>0</v>
      </c>
      <c r="AF94" s="52">
        <v>0</v>
      </c>
      <c r="AG94" s="40">
        <v>0</v>
      </c>
    </row>
    <row r="95" spans="3:33" ht="12.75">
      <c r="C95" s="47" t="s">
        <v>124</v>
      </c>
      <c r="D95" s="47"/>
      <c r="E95" s="40">
        <f>(E93-$K$46)*E32*90/1000</f>
        <v>816.918885</v>
      </c>
      <c r="F95" s="39">
        <f>(F93-$K$46)*F32*30/1000</f>
        <v>313.63317</v>
      </c>
      <c r="G95" s="39">
        <f>(G93-$K$47)*G37*90/1000</f>
        <v>3795.8279999999995</v>
      </c>
      <c r="H95" s="39">
        <f>(H93-$K$47)*H37*90/1000</f>
        <v>6745.761000000001</v>
      </c>
      <c r="I95" s="40">
        <f>(I93-$K$47)*I37*90/1000</f>
        <v>9812.178</v>
      </c>
      <c r="J95" s="39">
        <f>(J93-$K$48)*J37*90/1000</f>
        <v>8974.98</v>
      </c>
      <c r="K95" s="39">
        <f>(K93-$K$48)*K37*90/1000</f>
        <v>17292.815999999995</v>
      </c>
      <c r="L95" s="39">
        <f>(L93-$K$48)*L37*90/1000</f>
        <v>18474.2325</v>
      </c>
      <c r="M95" s="40">
        <f>(M93-$K$48)*M37*90/1000</f>
        <v>28657.716000000004</v>
      </c>
      <c r="N95" s="39">
        <f>(N93-$K$49)*N37*90/1000</f>
        <v>28607.659500000005</v>
      </c>
      <c r="O95" s="39">
        <f>(O93)*O37*90/1000</f>
        <v>32966.748</v>
      </c>
      <c r="P95" s="39">
        <f>(P93)*P37*90/1000</f>
        <v>40008.515999999996</v>
      </c>
      <c r="Q95" s="40">
        <f>(Q93)*Q37*90/1000</f>
        <v>47671.40999999999</v>
      </c>
      <c r="R95" s="39">
        <f>(R93)*R37*90/1000</f>
        <v>46123.1505</v>
      </c>
      <c r="S95" s="39">
        <f>(S93)*S37*90/1000</f>
        <v>49164.225</v>
      </c>
      <c r="T95" s="39">
        <f>(T93)*T37*90/1000</f>
        <v>56152.584</v>
      </c>
      <c r="U95" s="40">
        <f>(U93)*U37*90/1000</f>
        <v>66300.81599999999</v>
      </c>
      <c r="V95" s="39">
        <f>(V93)*$V37*90/1000</f>
        <v>56681.064</v>
      </c>
      <c r="W95" s="39">
        <f>(W93)*$V37*90/1000</f>
        <v>64526.766</v>
      </c>
      <c r="X95" s="39">
        <f>(X93)*$V37*90/1000</f>
        <v>64670.667</v>
      </c>
      <c r="Y95" s="40">
        <f>(Y93)*$V37*90/1000</f>
        <v>72021.3</v>
      </c>
      <c r="Z95" s="39">
        <f>(Z93)*$V37*90/1000</f>
        <v>69678.351</v>
      </c>
      <c r="AA95" s="39">
        <f>(AA93)*$V37*90/1000</f>
        <v>69114.96</v>
      </c>
      <c r="AB95" s="39">
        <f>(AB93)*$V37*90/1000</f>
        <v>74619.48299999998</v>
      </c>
      <c r="AC95" s="40">
        <f>(AC93)*$V37*90/1000</f>
        <v>72711.77700000002</v>
      </c>
      <c r="AD95" s="39">
        <f>(AD93)*$V37*90/1000</f>
        <v>73622.265</v>
      </c>
      <c r="AE95" s="39">
        <f>(AE93)*$V37*90/1000</f>
        <v>75088.88699999999</v>
      </c>
      <c r="AF95" s="39">
        <f>(AF93)*$V37*90/1000</f>
        <v>75337.74900000001</v>
      </c>
      <c r="AG95" s="40">
        <f>(AG93)*$V37*90/1000</f>
        <v>74560.54199999999</v>
      </c>
    </row>
    <row r="96" spans="3:33" ht="12.75">
      <c r="C96" s="47" t="s">
        <v>125</v>
      </c>
      <c r="D96" s="47"/>
      <c r="E96" s="53">
        <f>(E94+E95)/1000</f>
        <v>3.398424885</v>
      </c>
      <c r="F96" s="54">
        <f>(F94+F95)/1000</f>
        <v>2.2748429700000004</v>
      </c>
      <c r="G96" s="54">
        <f>(G94+G95)/1000</f>
        <v>5.7570378</v>
      </c>
      <c r="H96" s="54">
        <f>(H94+H95)/1000</f>
        <v>8.7069708</v>
      </c>
      <c r="I96" s="55">
        <f>(I94+I95)/1000</f>
        <v>11.7733878</v>
      </c>
      <c r="J96" s="54">
        <f>(J94+J95)/1000</f>
        <v>10.103421599999999</v>
      </c>
      <c r="K96" s="54">
        <f>(K94+K95)/1000</f>
        <v>18.421257599999997</v>
      </c>
      <c r="L96" s="54">
        <f>(L94+L95)/1000</f>
        <v>19.602674099999998</v>
      </c>
      <c r="M96" s="55">
        <f>(M94+M95)/1000</f>
        <v>29.786157600000006</v>
      </c>
      <c r="N96" s="54">
        <f>(N94+N95)/1000</f>
        <v>29.625933900000003</v>
      </c>
      <c r="O96" s="54">
        <f>(O94+O95)/1000</f>
        <v>32.966748</v>
      </c>
      <c r="P96" s="54">
        <f>(P94+P95)/1000</f>
        <v>40.00851599999999</v>
      </c>
      <c r="Q96" s="55">
        <f>(Q94+Q95)/1000</f>
        <v>47.67140999999999</v>
      </c>
      <c r="R96" s="54">
        <f>(R94+R95)/1000</f>
        <v>46.1231505</v>
      </c>
      <c r="S96" s="54">
        <f>(S94+S95)/1000</f>
        <v>49.164225</v>
      </c>
      <c r="T96" s="54">
        <f>(T94+T95)/1000</f>
        <v>56.152584000000004</v>
      </c>
      <c r="U96" s="55">
        <f>(U94+U95)/1000</f>
        <v>66.300816</v>
      </c>
      <c r="V96" s="54">
        <f>(V94+V95)/1000</f>
        <v>56.681064</v>
      </c>
      <c r="W96" s="54">
        <f>(W94+W95)/1000</f>
        <v>64.52676600000001</v>
      </c>
      <c r="X96" s="54">
        <f>(X94+X95)/1000</f>
        <v>64.670667</v>
      </c>
      <c r="Y96" s="55">
        <f>(Y94+Y95)/1000</f>
        <v>72.0213</v>
      </c>
      <c r="Z96" s="54">
        <f>(Z94+Z95)/1000</f>
        <v>69.67835099999999</v>
      </c>
      <c r="AA96" s="54">
        <f>(AA94+AA95)/1000</f>
        <v>69.11496000000001</v>
      </c>
      <c r="AB96" s="54">
        <f>(AB94+AB95)/1000</f>
        <v>74.61948299999997</v>
      </c>
      <c r="AC96" s="55">
        <f>(AC94+AC95)/1000</f>
        <v>72.71177700000001</v>
      </c>
      <c r="AD96" s="54">
        <f>(AD94+AD95)/1000</f>
        <v>73.622265</v>
      </c>
      <c r="AE96" s="54">
        <f>(AE94+AE95)/1000</f>
        <v>75.08888699999999</v>
      </c>
      <c r="AF96" s="54">
        <f>(AF94+AF95)/1000</f>
        <v>75.33774900000002</v>
      </c>
      <c r="AG96" s="55">
        <f>(AG94+AG95)/1000</f>
        <v>74.56054199999998</v>
      </c>
    </row>
    <row r="97" spans="3:33" ht="12.75">
      <c r="C97" s="47"/>
      <c r="D97" s="56" t="s">
        <v>126</v>
      </c>
      <c r="I97" s="57">
        <f>SUM(F96:I96)-SUM(F98:I98)</f>
        <v>24.948209448750003</v>
      </c>
      <c r="M97" s="57">
        <f>SUM(J96:M96)-SUM(J98:M98)</f>
        <v>68.1743220375</v>
      </c>
      <c r="Q97" s="57">
        <f>SUM(N96:Q96)-SUM(N98:Q98)</f>
        <v>131.4885319125</v>
      </c>
      <c r="U97" s="57">
        <f>SUM(R96:U96)-SUM(R98:U98)</f>
        <v>190.52317856250002</v>
      </c>
      <c r="Y97" s="57">
        <f>SUM(V96:Y96)-SUM(V98:Y98)</f>
        <v>225.66232237499997</v>
      </c>
      <c r="AC97" s="57">
        <f>SUM(Z96:AC96)-SUM(Z98:AC98)</f>
        <v>250.358999625</v>
      </c>
      <c r="AG97" s="57">
        <f>SUM(AD96:AG96)-SUM(AD98:AG98)</f>
        <v>261.28326262499996</v>
      </c>
    </row>
    <row r="98" spans="3:33" ht="12.75">
      <c r="C98" s="58" t="s">
        <v>127</v>
      </c>
      <c r="D98" s="59">
        <v>0.125</v>
      </c>
      <c r="E98" s="60">
        <f>E96*0.125</f>
        <v>0.424803110625</v>
      </c>
      <c r="F98" s="60">
        <f>F96*0.125</f>
        <v>0.28435537125000004</v>
      </c>
      <c r="G98" s="60">
        <f>G96*0.125</f>
        <v>0.719629725</v>
      </c>
      <c r="H98" s="60">
        <f>H96*0.125</f>
        <v>1.08837135</v>
      </c>
      <c r="I98" s="60">
        <f>I96*0.125</f>
        <v>1.471673475</v>
      </c>
      <c r="J98" s="60">
        <f>J96*0.125</f>
        <v>1.2629276999999999</v>
      </c>
      <c r="K98" s="60">
        <f>K96*0.125</f>
        <v>2.3026571999999996</v>
      </c>
      <c r="L98" s="60">
        <f>L96*0.125</f>
        <v>2.4503342624999997</v>
      </c>
      <c r="M98" s="60">
        <f>M96*0.125</f>
        <v>3.723269700000001</v>
      </c>
      <c r="N98" s="60">
        <f>N96*0.125</f>
        <v>3.7032417375000004</v>
      </c>
      <c r="O98" s="60">
        <f>O96*0.125</f>
        <v>4.1208435</v>
      </c>
      <c r="P98" s="60">
        <f>P96*0.125</f>
        <v>5.001064499999999</v>
      </c>
      <c r="Q98" s="60">
        <f>Q96*0.125</f>
        <v>5.958926249999998</v>
      </c>
      <c r="R98" s="60">
        <f>R96*0.125</f>
        <v>5.7653938125</v>
      </c>
      <c r="S98" s="60">
        <f>S96*0.125</f>
        <v>6.145528125</v>
      </c>
      <c r="T98" s="60">
        <f>T96*0.125</f>
        <v>7.019073000000001</v>
      </c>
      <c r="U98" s="60">
        <f>U96*0.125</f>
        <v>8.287602</v>
      </c>
      <c r="V98" s="60">
        <f>V96*0.125</f>
        <v>7.085133</v>
      </c>
      <c r="W98" s="60">
        <f>W96*0.125</f>
        <v>8.065845750000001</v>
      </c>
      <c r="X98" s="60">
        <f>X96*0.125</f>
        <v>8.083833375</v>
      </c>
      <c r="Y98" s="60">
        <f>Y96*0.125</f>
        <v>9.0026625</v>
      </c>
      <c r="Z98" s="60">
        <f>Z96*0.125</f>
        <v>8.709793874999999</v>
      </c>
      <c r="AA98" s="60">
        <f>AA96*0.125</f>
        <v>8.639370000000001</v>
      </c>
      <c r="AB98" s="60">
        <f>AB96*0.125</f>
        <v>9.327435374999997</v>
      </c>
      <c r="AC98" s="60">
        <f>AC96*0.125</f>
        <v>9.088972125000002</v>
      </c>
      <c r="AD98" s="60">
        <f>AD96*0.125</f>
        <v>9.202783125</v>
      </c>
      <c r="AE98" s="60">
        <f>AE96*0.125</f>
        <v>9.386110874999998</v>
      </c>
      <c r="AF98" s="60">
        <f>AF96*0.125</f>
        <v>9.417218625000002</v>
      </c>
      <c r="AG98" s="60">
        <f>AG96*0.125</f>
        <v>9.320067749999998</v>
      </c>
    </row>
    <row r="99" spans="4:33" ht="12.75">
      <c r="D99" s="15"/>
      <c r="I99" s="40">
        <v>2010</v>
      </c>
      <c r="M99">
        <v>2011</v>
      </c>
      <c r="Q99">
        <v>2012</v>
      </c>
      <c r="U99">
        <v>2013</v>
      </c>
      <c r="Y99">
        <v>2014</v>
      </c>
      <c r="AC99">
        <v>2015</v>
      </c>
      <c r="AG99" s="57">
        <v>2016</v>
      </c>
    </row>
    <row r="100" spans="4:33" ht="12.75">
      <c r="D100" s="15"/>
      <c r="I100" s="57"/>
      <c r="AG100" s="57"/>
    </row>
    <row r="102" ht="13.5">
      <c r="B102" s="61" t="s">
        <v>128</v>
      </c>
    </row>
    <row r="103" spans="8:10" ht="13.5">
      <c r="H103" s="15" t="s">
        <v>129</v>
      </c>
      <c r="I103" s="62">
        <f>I97-C64</f>
        <v>4.548209448750004</v>
      </c>
      <c r="J103" t="s">
        <v>130</v>
      </c>
    </row>
    <row r="104" spans="8:10" ht="13.5">
      <c r="H104" s="15" t="s">
        <v>131</v>
      </c>
      <c r="I104" s="62">
        <f>M97-C68</f>
        <v>14.174322037500005</v>
      </c>
      <c r="J104" t="s">
        <v>130</v>
      </c>
    </row>
    <row r="105" spans="8:14" ht="13.5">
      <c r="H105" s="30">
        <v>2012</v>
      </c>
      <c r="I105" s="62">
        <f>Q97-C72</f>
        <v>61.888531912500014</v>
      </c>
      <c r="J105" t="s">
        <v>130</v>
      </c>
      <c r="K105" s="30" t="s">
        <v>132</v>
      </c>
      <c r="L105" s="30"/>
      <c r="M105" s="30"/>
      <c r="N105" s="30"/>
    </row>
    <row r="106" spans="8:14" ht="13.5">
      <c r="H106" s="30">
        <v>2013</v>
      </c>
      <c r="I106" s="62">
        <f>U97-C76</f>
        <v>116.12317856250003</v>
      </c>
      <c r="J106" t="s">
        <v>130</v>
      </c>
      <c r="K106" s="30" t="s">
        <v>133</v>
      </c>
      <c r="L106" s="30"/>
      <c r="M106" s="30"/>
      <c r="N106" s="30"/>
    </row>
    <row r="107" spans="8:14" ht="13.5">
      <c r="H107" s="30">
        <v>2014</v>
      </c>
      <c r="I107" s="62">
        <f>Y97-C80</f>
        <v>160.86232237499996</v>
      </c>
      <c r="J107" t="s">
        <v>130</v>
      </c>
      <c r="K107" s="30" t="s">
        <v>134</v>
      </c>
      <c r="L107" s="30"/>
      <c r="M107" s="30"/>
      <c r="N107" s="30"/>
    </row>
    <row r="108" spans="8:11" ht="13.5">
      <c r="H108" s="30">
        <v>2015</v>
      </c>
      <c r="I108" s="62">
        <f>AC97-C84</f>
        <v>197.558999625</v>
      </c>
      <c r="J108" t="s">
        <v>130</v>
      </c>
      <c r="K108" s="30"/>
    </row>
    <row r="109" spans="8:12" ht="13.5">
      <c r="H109" s="30">
        <v>2016</v>
      </c>
      <c r="I109" s="62">
        <f>AG97-C88</f>
        <v>227.68326262499997</v>
      </c>
      <c r="J109" t="s">
        <v>130</v>
      </c>
      <c r="K109" s="30" t="s">
        <v>135</v>
      </c>
      <c r="L109" s="30"/>
    </row>
    <row r="110" spans="8:9" ht="12.75">
      <c r="H110" s="30" t="s">
        <v>136</v>
      </c>
      <c r="I110" s="30"/>
    </row>
    <row r="111" spans="2:9" ht="12.75">
      <c r="B111" s="60" t="s">
        <v>137</v>
      </c>
      <c r="C111" s="60"/>
      <c r="D111" s="60"/>
      <c r="I111" s="63"/>
    </row>
    <row r="112" ht="12.75">
      <c r="B112" t="s">
        <v>138</v>
      </c>
    </row>
    <row r="113" spans="2:12" ht="12.75">
      <c r="B113" s="60" t="s">
        <v>139</v>
      </c>
      <c r="C113" s="60"/>
      <c r="D113" s="60"/>
      <c r="E113" s="60"/>
      <c r="F113" s="60"/>
      <c r="G113" s="60"/>
      <c r="H113" s="60"/>
      <c r="I113" s="60"/>
      <c r="J113" s="60"/>
      <c r="K113" s="60"/>
      <c r="L113" s="60"/>
    </row>
  </sheetData>
  <hyperlinks>
    <hyperlink ref="A25" r:id="rId1" display="OBS. Se gennemgang Q1 2010 på http://webtv.hegnar.no/?id=3897&amp;cat=72&amp;page=0"/>
  </hyperlink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Roman,normal"&amp;12Side &amp;P</oddFooter>
  </headerFooter>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Jørgen R. Madsen</dc:creator>
  <cp:keywords/>
  <dc:description/>
  <cp:lastModifiedBy>Jørgen R. Madsen</cp:lastModifiedBy>
  <dcterms:created xsi:type="dcterms:W3CDTF">2010-08-04T20:21:02Z</dcterms:created>
  <dcterms:modified xsi:type="dcterms:W3CDTF">2010-08-04T21:44:30Z</dcterms:modified>
  <cp:category/>
  <cp:version/>
  <cp:contentType/>
  <cp:contentStatus/>
  <cp:revision>3</cp:revision>
</cp:coreProperties>
</file>