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1" activeTab="3"/>
  </bookViews>
  <sheets>
    <sheet name="MKB" sheetId="1" r:id="rId1"/>
    <sheet name="Mengo" sheetId="2" r:id="rId2"/>
    <sheet name="Kundji" sheetId="3" r:id="rId3"/>
    <sheet name="produktion" sheetId="4" r:id="rId4"/>
  </sheets>
  <definedNames/>
  <calcPr fullCalcOnLoad="1"/>
</workbook>
</file>

<file path=xl/sharedStrings.xml><?xml version="1.0" encoding="utf-8"?>
<sst xmlns="http://schemas.openxmlformats.org/spreadsheetml/2006/main" count="156" uniqueCount="136">
  <si>
    <t>MKB i Congo</t>
  </si>
  <si>
    <t>fra http://www.logobee-web.com/demo/prevail/mkb.php</t>
  </si>
  <si>
    <t>MKB (Mengo-Kundji-Bindi &amp; Tchiniambi) Asset:</t>
  </si>
  <si>
    <t xml:space="preserve">A Decree by His Excellency President Denis Sassou Nguesso dated February 2007 awarded the Kundji and Bindi fields previously held by Elf Congo and Maurel &amp; Prom to SNPC. </t>
  </si>
  <si>
    <t xml:space="preserve">In May 2007, the giant Mengo field and the Tchiniambi field were added to the exploitation license then extended to reach 700 SqKm. </t>
  </si>
  <si>
    <t xml:space="preserve">The fields were discovered and briefly exploited by Elf-Congo between 1980 and 1992 before Elf’s own decision to shut them in after recovering about 1.5 million barrels. </t>
  </si>
  <si>
    <t xml:space="preserve">Following the award of the Exploitation license SNPC hired a reputable third party Independent petroleum consultant firm to undertake a full evaluation of the fields and they came up with a different understanding of the Mengo sandstone play and the potential of these assets has drastically changed. </t>
  </si>
  <si>
    <t xml:space="preserve">Given technological advance achieved in well drilling and completion over the last decade, it is now believed a significant amount of oil is recoverable from these fields. </t>
  </si>
  <si>
    <t xml:space="preserve">DeGolyer and MacNaughton Canada Limited (D&amp;M) have recently completed for the company a preliminary reserves and contingent resources evaluation for the MKB area which did not include the latest seismic reprocessing, interpretation and mapping undertaken by RPS Energy UK on behalf of SNPC. </t>
  </si>
  <si>
    <t xml:space="preserve">D&amp;M have estimated low, best and high contingent resources figures for the shallow Mengo sandstone accumulations </t>
  </si>
  <si>
    <t xml:space="preserve">respectively of 500 million barrels, 2.5 billion barrels and 8 billion barrels at the combined Mengo, Kundji, Bindi and Tchiniambi fields. </t>
  </si>
  <si>
    <t xml:space="preserve">Our challenge now lies in applying modern drilling and completion technology in order to improve well deliverability and the recoverable rate of the fields. </t>
  </si>
  <si>
    <t xml:space="preserve">Exploration upside in the basal Vandji sandstone is within drill-ready prospects with over 2 billion barrels unrisked STOIIP. </t>
  </si>
  <si>
    <t xml:space="preserve">Assets are in close proximity to existing infrastructure, including oil pipelines and a Total /ENI operated oil terminal on the Atlantic coast in a 30 km radius. </t>
  </si>
  <si>
    <t xml:space="preserve">Going forward in 2008 and early 2009, the Joint Venture drilled wells KUN-4, KUN-4 bis, and KUN-5. </t>
  </si>
  <si>
    <t xml:space="preserve">The latter two wells encountered a gross oil column in excess of 150 m with some improvement in reservoirs quality. </t>
  </si>
  <si>
    <t xml:space="preserve">These wells are to be re-entered at the end of 2009 for extended well test and early production after completion and fraccing by Schlumberger. </t>
  </si>
  <si>
    <t>/det blev så medio 2010 med Panoro som hvilende partner</t>
  </si>
  <si>
    <t xml:space="preserve">By 2010, the Joint Venture will reprocess the existing 2-D seismic and acquire some in-fill 2D seismic. </t>
  </si>
  <si>
    <t>/hvor står den?</t>
  </si>
  <si>
    <t xml:space="preserve">Drilling will continue with the appraisal of the Kundji field with the drilling of KUN-6 horizontal well and KUN-7, KUN-8, and KUN-9 wells. </t>
  </si>
  <si>
    <t xml:space="preserve">The JV may also appraise the Bindji Field with drilling of BIN-2 and BIN-3. </t>
  </si>
  <si>
    <t xml:space="preserve">Work with the giant Mengo field is scheduled to start by late 2010 to early 2011 a MENGO pilot project aimed at testing the effectiveness of horizontal completion near MEN-102. Two more wells may be drilled on MEN depending on the success of the Pilot Project. </t>
  </si>
  <si>
    <r>
      <t>Licence;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Fields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Area Sq Km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PE Interest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Operator</t>
    </r>
    <r>
      <rPr>
        <sz val="12"/>
        <rFont val="Arial"/>
        <family val="2"/>
      </rPr>
      <t xml:space="preserve"> </t>
    </r>
  </si>
  <si>
    <t>MKB Mengo 700 Up to 30% SNPC Kundji Up to 30% SNPC Bindi Up to 30% SNPC Tchiniambi Up to 30% SNPC</t>
  </si>
  <si>
    <t xml:space="preserve">SIGNIFICANT EXPLORATION UPSIDE </t>
  </si>
  <si>
    <t>http://www.logobee-web.com/demo/prevail/upside.php</t>
  </si>
  <si>
    <t xml:space="preserve">The MKB block lies within the Lower Congo basin, a world-class petroleum basin with a discovery rate of about 1 in 2. </t>
  </si>
  <si>
    <t xml:space="preserve">The prospective section is developed within the presalt pre-rift and synrift section that is composed of lacustrine, fluvial and alluvial deposits. </t>
  </si>
  <si>
    <t xml:space="preserve">The area has multiple play-types some only being recently uncovered including the shallow Pointe-Indienne sandstone play at Loufika discovery. </t>
  </si>
  <si>
    <t xml:space="preserve">Perhaps the most promising play that has yielded significant oil finds, but still under-explored is the basal Vandji play that has brought the biggest oil discovery onshore West Africa, the 1.5 billion barrels M’Boundi field near the MKB block. </t>
  </si>
  <si>
    <t xml:space="preserve">The MKB exploitation permit includes several well documented drill-ready exploration prospects identified by Elf-Congo and confirmed by the previous joint venture, at the basal Vandji sandstone level. </t>
  </si>
  <si>
    <t>These prospects including Mengo Deep, Kundji North, Kundji updip, Tchiniambi North, Kissoko, Mbindi Updip and M’Boussou have a combined unrisked STOIIP greater than 2 billion barrels.</t>
  </si>
  <si>
    <t xml:space="preserve">There is additional unidentified prospectivity within the Chela, Djeno, Pointe-Indienne sandstone and carbonates units, and Marne-Noires sands. </t>
  </si>
  <si>
    <r>
      <t>link</t>
    </r>
    <r>
      <rPr>
        <sz val="10"/>
        <rFont val="Arial"/>
        <family val="2"/>
      </rPr>
      <t xml:space="preserve"> om olie i Congo</t>
    </r>
  </si>
  <si>
    <t>http://www.africanoiljournal.com/congo_republic.htm</t>
  </si>
  <si>
    <t>og ENI i Congo</t>
  </si>
  <si>
    <t>http://www.eni.com/en_IT/company/operations-strategies/exploration-production/explo-country-congo.shtml</t>
  </si>
  <si>
    <t>i tillæg til det store Mengofelt er der en særlig struktur lidt sydligere med navnet Tchiniambi</t>
  </si>
  <si>
    <t>vi starter med sidstnænte</t>
  </si>
  <si>
    <t>http://www.logobee-web.com/demo/prevail/tchiniambi.php:</t>
  </si>
  <si>
    <t>Tchiniambi is considered a separate accumulation from the giant Mengo field as this is a different Mengo channel system.</t>
  </si>
  <si>
    <t>The field is located immediately SW of the Mengo field. Discovery well TNB-1 drilled by Elf-Congo in 1990 found oil bearing Mengo sands between 1748 and 1873 m, thus encountering a gross 125 m reservoir pay.</t>
  </si>
  <si>
    <t xml:space="preserve">Oil recovered was of good quality 31 degrees API. </t>
  </si>
  <si>
    <t xml:space="preserve">The discovery well was re-entered by Maurel &amp; Prom and Burren Energy in the first half of 2005 and tested at an initial flow rate of 300 BOPD. </t>
  </si>
  <si>
    <t>Minimum and upside accumulation at Tchiniambi within the Mengo reservoir is estimated between 50 and 300 million barrels.</t>
  </si>
  <si>
    <t xml:space="preserve">The company believes a fair amount of this oil will be recovered with the application of modern well drilling and completion technology. </t>
  </si>
  <si>
    <t xml:space="preserve">The Joint Venture may go ahead with a plan to put the existing TNB-1 on an extended well test in 2009. </t>
  </si>
  <si>
    <t xml:space="preserve">This well flowed 300 BOPD on test conducted by Maurel &amp; Prom the former operator in 2005. </t>
  </si>
  <si>
    <t xml:space="preserve">The EWT will give the JV reservoir dynamic information that will help plan the full field development, but also early production and cashflow. </t>
  </si>
  <si>
    <t xml:space="preserve">Oil produced at Tchiniambi can be initially trucked to Djeno terminal a mere 15km distance and later exported through a tie-in on the ENI operated M’Boundi pipeline which crosses about 5 km West, once the field is fully developed. </t>
  </si>
  <si>
    <t>http://www.logobee-web.com/demo/prevail/mengo.php :</t>
  </si>
  <si>
    <t>The field is located onshore Congo, some 20 km SE of the city of Pointe-Noire.</t>
  </si>
  <si>
    <t xml:space="preserve">The field was discovered in 1979 by Elf Congo while drilling well MEN-101. </t>
  </si>
  <si>
    <t>Oil is reservoired in the Barremian Mengo sandstone considered at the time a low permeability fractured formation.</t>
  </si>
  <si>
    <t>The Mengo wells have intersected the reservoir at a depth of around 1950 m and have encountered a mean gross reservoir section greater than 250 m with net reservoir around 80 m and reservoir porosity of up to 15%.</t>
  </si>
  <si>
    <t xml:space="preserve">Elf-Congo drilled a total of 8 vertical producing wells which were put onstream by natural depletion with associated gas expansion drive, recovering some 860,000 barrels, between 1981 and 1992. </t>
  </si>
  <si>
    <t>Oil at the Mengo field is sweet 30 degrees API.</t>
  </si>
  <si>
    <t>The Mengo-Tchiniambi fields have been independently certified by D&amp;M to hold low, best and high contingent resources of respectively 205 million barrels, 940 million barrels and 3325 million barrels of oil of which Elf Congo produced about 1 million barrels.</t>
  </si>
  <si>
    <t xml:space="preserve">The company believes a fair amount of oil will be recovered from the field using a combination of modern well drilling and completion technology including multi-lateral wells, underbalanced drilling and modern frac stimulation in conjunction with modern high resolution magnetics and 3D seismic data. </t>
  </si>
  <si>
    <t>The Joint Venture could start a pilot project in 2010-2011 to test the effectiveness of new dual lateral horizontal wells and recent multi-stage hydraulic fracturing and completion techniques in delivering higher production near existing wells at MEN-102, 101 &amp; 105.</t>
  </si>
  <si>
    <t xml:space="preserve">There is a production cluster at Mengo and a network of pipelines crossing the Mengo field, which carry oil from the M'Boundi and Kouakouala fields onto the Djeno terminal. </t>
  </si>
  <si>
    <t xml:space="preserve">The terminal is located about 20 Km south west of the field, and exports oil produced by Total, Chevron, ENI, Maurel &amp; Prom, Perenco, and SNPC. </t>
  </si>
  <si>
    <t>Kundji</t>
  </si>
  <si>
    <t>http://www.logobee-web.com/demo/prevail/kundji.php :</t>
  </si>
  <si>
    <t>The field is located onshore Congo, some 30 km NE of the Djeno terminal near the city of Pointe-Noire.</t>
  </si>
  <si>
    <t xml:space="preserve">Kundji field was discovered in 1980 by Elf Congo while drilling well KUN-1 which was targeting the Vandji sandstone. </t>
  </si>
  <si>
    <t>Oil is found in the Barremian Mengo sandstone considered at the time a low permeability fractured formation.</t>
  </si>
  <si>
    <t xml:space="preserve">The Kundji wells have intersected the reservoir at a depth of around 1200 m and </t>
  </si>
  <si>
    <t xml:space="preserve">have encountered a gross reservoir section greater than 200 m with net reservoir around 85 m and reservoir porosity of up to 19%. </t>
  </si>
  <si>
    <t xml:space="preserve">Elf-Congo drilled a total of 2 vertical producing wells which were produced by natural depletion with associated gas expansion drive, </t>
  </si>
  <si>
    <t xml:space="preserve">recovering some 660,000 barrels, between 1981 and 1992. </t>
  </si>
  <si>
    <t>Oil at the Kundji field is sweet 32 degrees API.</t>
  </si>
  <si>
    <t xml:space="preserve">The Kundji-Bindi fields have been independently certified by D&amp;M to </t>
  </si>
  <si>
    <t xml:space="preserve">hold low, best and high contingent resources of respectively 237 million barrels, 1502 million barrels and 4763 million barrels of light sweet oil. </t>
  </si>
  <si>
    <t xml:space="preserve">The company believes a substantial amount of this oil will be recovered using modern well drilling and completion technology </t>
  </si>
  <si>
    <t>including multi-lateral wells, underbalanced drilling and modern frac stimulation in conjunction with modern 3D seismic data.</t>
  </si>
  <si>
    <t>In 2008, wells KUN-4, KUN-4bis and KUN-5 were drilled in the field.</t>
  </si>
  <si>
    <t>KDV: KUN-4 ramte lige forbi, derfor sideskud som KUN-4bis</t>
  </si>
  <si>
    <t>KUN-4bis and KUN-5 encountered over 150m of gross oil reservoir, these wells were suspended for further re-entry, completion, testing and early production in 2009.</t>
  </si>
  <si>
    <t xml:space="preserve">Well completion will involve modern fraccing Technology by Schlumberger in 4Q 2009. </t>
  </si>
  <si>
    <t>At least 2 new vertical wells will be drilled to test the northern extension of the field.</t>
  </si>
  <si>
    <t xml:space="preserve">Oil produced at Kundji can be exported through a tie-in onto the ENI operated Kouakouala pipeline or the Mengo cluster some 20 km NW. </t>
  </si>
  <si>
    <t>fra Panoro Q2 2010 presentation :</t>
  </si>
  <si>
    <t>KUN-4bis og KUN-5 med initial restricted flow på hver 600 boe/d   .</t>
  </si>
  <si>
    <t>testning fortsætter, håber på højere flow end de 600, men frygter hurtigt decline.</t>
  </si>
  <si>
    <t>egen overslagsberegning fra 2/9 2010</t>
  </si>
  <si>
    <t>måned</t>
  </si>
  <si>
    <t>prod. Boe/d</t>
  </si>
  <si>
    <t>oliepris</t>
  </si>
  <si>
    <t>omkostning</t>
  </si>
  <si>
    <t>$/dag</t>
  </si>
  <si>
    <t>1000$/md.</t>
  </si>
  <si>
    <t xml:space="preserve">SUM </t>
  </si>
  <si>
    <t>egen beregning ud fra præs. 25/1 2011</t>
  </si>
  <si>
    <t>pr.brønd med startomkostning på 6+3 mio.$</t>
  </si>
  <si>
    <t>ÅR</t>
  </si>
  <si>
    <t>OPEX</t>
  </si>
  <si>
    <t>Mio.$ (før skat)</t>
  </si>
  <si>
    <t>PEN andel</t>
  </si>
  <si>
    <t>hvis investeringsomkostninger kan trækkes fra før skat da flg, PEN balance pr. produktionsbrønd, som der kan være 100 af</t>
  </si>
  <si>
    <t>Invest PEN</t>
  </si>
  <si>
    <t>balance (f. skat)</t>
  </si>
  <si>
    <t>balance (e. skat)</t>
  </si>
  <si>
    <t>nutidsværdi</t>
  </si>
  <si>
    <t>På baggrund af Panoros udmeldinger har jeg lavet et par beregninger</t>
  </si>
  <si>
    <t>den første lader jeg stå til sammenligning, selv om de seneste oplysninger og udviklingen i oliepris har vist at den er for skeptisk</t>
  </si>
  <si>
    <t>der skal bemærkes at det stadigt er et spinkelt grundlag efter 2 testboringer med hydraulic fractureing</t>
  </si>
  <si>
    <t>pr. brønd</t>
  </si>
  <si>
    <t>egen beregning ud fra præsentation 25/1 2011</t>
  </si>
  <si>
    <t>http://www.newsweb.no/newsweb/attachment.do?name=20110125_PEN_Corporate_presentation_Jan_2011.pdf&amp;attId=84058</t>
  </si>
  <si>
    <t>startomkostning for testbrønde (6 stk. i 2011) $8 mio.  For produktionsbrønde  6mio. Hvortil kommer $3 mio. pr. brønd til infrastruktur</t>
  </si>
  <si>
    <t>OPEX (går ud fra det er operating expenses) angives til 5-7$ pr. tønde</t>
  </si>
  <si>
    <t>produktionstal kommer fra aflæsning på s.10 i præs., oliepris er sat lidt forsigtigt med baggrund i IEA's prognoser</t>
  </si>
  <si>
    <t>Der er nogen uoverensstemmelse mellem oplysningerne om oil in place og recovery factor i forhold til de angivne kurver,</t>
  </si>
  <si>
    <t xml:space="preserve"> da det ud fra kurverne er tydeligt, at produktionen fra en brønd ikke stopper ved 1 mio. tønder. I praksis er det her at diverse upsides kommer ind i billedet, så jeg tror at kurven holder (med store variationer fra brønd til brønd).</t>
  </si>
  <si>
    <t>Oplysningerne giver plads til i alt 100 brønde.</t>
  </si>
  <si>
    <t>PEN andel (20%)</t>
  </si>
  <si>
    <t>Det giver følgende billede for PEN</t>
  </si>
  <si>
    <t>idet jeg angiver et muligt antal boringer for det enkelte år således at produktionsindtægter finansierer nye investeringer bortset fra testboringerne i 2011</t>
  </si>
  <si>
    <t>For at gøre det simpelt er  alle investeringer sat i brøndens år nul, mens indtægterne først er der fra år 1.</t>
  </si>
  <si>
    <t>Der sættes betaling af 50% skat umiddelbart ved overskud pr. brønd</t>
  </si>
  <si>
    <t>nye brønde</t>
  </si>
  <si>
    <t>Investering mio.$ (PEN)</t>
  </si>
  <si>
    <t>Produktion mio.$ (PEN)</t>
  </si>
  <si>
    <t>Skat</t>
  </si>
  <si>
    <t>PEN balance  mio.$</t>
  </si>
  <si>
    <t>Nutidsværdi</t>
  </si>
  <si>
    <t>diskonteringsfaktor</t>
  </si>
  <si>
    <t>(nutidsfaktor)</t>
  </si>
  <si>
    <t>Nutidsværdi (dele)</t>
  </si>
  <si>
    <t>NUTIDSVÆRDI 20 år</t>
  </si>
  <si>
    <t>$ mio.</t>
  </si>
  <si>
    <t>MKB</t>
  </si>
  <si>
    <t>pr.aktie</t>
  </si>
  <si>
    <t>i NoK (kurs 5,79)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</si>
</sst>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%"/>
    <numFmt numFmtId="167" formatCode="0"/>
    <numFmt numFmtId="168" formatCode="GENERAL"/>
  </numFmts>
  <fonts count="13">
    <font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9" fillId="0" borderId="3" xfId="0" applyFont="1" applyBorder="1" applyAlignment="1">
      <alignment/>
    </xf>
    <xf numFmtId="164" fontId="12" fillId="0" borderId="4" xfId="0" applyFont="1" applyBorder="1" applyAlignment="1">
      <alignment/>
    </xf>
    <xf numFmtId="164" fontId="12" fillId="0" borderId="5" xfId="0" applyFont="1" applyBorder="1" applyAlignment="1">
      <alignment/>
    </xf>
    <xf numFmtId="164" fontId="6" fillId="0" borderId="1" xfId="0" applyFon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6" fillId="0" borderId="4" xfId="0" applyFont="1" applyBorder="1" applyAlignment="1">
      <alignment/>
    </xf>
    <xf numFmtId="164" fontId="0" fillId="0" borderId="4" xfId="0" applyFont="1" applyBorder="1" applyAlignment="1">
      <alignment/>
    </xf>
    <xf numFmtId="165" fontId="6" fillId="0" borderId="4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gobee-web.com/demo/prevail/mkb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ogobee-web.com/demo/prevail/tchiniambi.php" TargetMode="External" /><Relationship Id="rId2" Type="http://schemas.openxmlformats.org/officeDocument/2006/relationships/hyperlink" Target="http://www.logobee-web.com/demo/prevail/mengo.ph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ogobee-web.com/demo/prevail/kundji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zoomScale="110" zoomScaleNormal="110" workbookViewId="0" topLeftCell="A1">
      <selection activeCell="B11" sqref="B11"/>
    </sheetView>
  </sheetViews>
  <sheetFormatPr defaultColWidth="12.57421875" defaultRowHeight="12.75"/>
  <cols>
    <col min="1" max="1" width="12.140625" style="0" customWidth="1"/>
    <col min="2" max="2" width="27.421875" style="0" customWidth="1"/>
    <col min="3" max="16384" width="11.57421875" style="0" customWidth="1"/>
  </cols>
  <sheetData>
    <row r="1" ht="12.75">
      <c r="A1" t="s">
        <v>0</v>
      </c>
    </row>
    <row r="3" ht="12.75">
      <c r="A3" s="1" t="s">
        <v>1</v>
      </c>
    </row>
    <row r="4" ht="15">
      <c r="B4" s="2" t="s">
        <v>2</v>
      </c>
    </row>
    <row r="5" ht="15">
      <c r="B5" s="3" t="s">
        <v>3</v>
      </c>
    </row>
    <row r="6" ht="12.75">
      <c r="B6" s="4" t="s">
        <v>4</v>
      </c>
    </row>
    <row r="7" ht="15">
      <c r="B7" s="3" t="s">
        <v>5</v>
      </c>
    </row>
    <row r="8" ht="12.75">
      <c r="B8" s="4" t="s">
        <v>6</v>
      </c>
    </row>
    <row r="9" ht="15">
      <c r="B9" s="3" t="s">
        <v>7</v>
      </c>
    </row>
    <row r="10" ht="12.75">
      <c r="B10" s="4" t="s">
        <v>8</v>
      </c>
    </row>
    <row r="11" ht="15">
      <c r="B11" s="3" t="s">
        <v>9</v>
      </c>
    </row>
    <row r="12" spans="2:3" ht="15">
      <c r="B12" s="3"/>
      <c r="C12" t="s">
        <v>10</v>
      </c>
    </row>
    <row r="13" ht="15">
      <c r="B13" s="3" t="s">
        <v>11</v>
      </c>
    </row>
    <row r="14" ht="15">
      <c r="B14" s="3" t="s">
        <v>12</v>
      </c>
    </row>
    <row r="15" ht="15">
      <c r="B15" s="3" t="s">
        <v>13</v>
      </c>
    </row>
    <row r="16" ht="15">
      <c r="B16" s="3" t="s">
        <v>14</v>
      </c>
    </row>
    <row r="17" ht="12.75">
      <c r="B17" t="s">
        <v>15</v>
      </c>
    </row>
    <row r="18" spans="2:11" ht="12.75">
      <c r="B18" t="s">
        <v>16</v>
      </c>
      <c r="K18" s="5" t="s">
        <v>17</v>
      </c>
    </row>
    <row r="19" spans="2:11" ht="12.75">
      <c r="B19" t="s">
        <v>18</v>
      </c>
      <c r="K19" s="5" t="s">
        <v>19</v>
      </c>
    </row>
    <row r="20" ht="12.75">
      <c r="B20" t="s">
        <v>20</v>
      </c>
    </row>
    <row r="21" ht="12.75">
      <c r="B21" t="s">
        <v>21</v>
      </c>
    </row>
    <row r="22" ht="12.75">
      <c r="B22" t="s">
        <v>22</v>
      </c>
    </row>
    <row r="25" ht="15">
      <c r="B25" s="2" t="s">
        <v>23</v>
      </c>
    </row>
    <row r="26" ht="15">
      <c r="B26" s="3"/>
    </row>
    <row r="27" ht="15">
      <c r="B27" s="3" t="s">
        <v>24</v>
      </c>
    </row>
    <row r="32" ht="15">
      <c r="A32" s="2" t="s">
        <v>25</v>
      </c>
    </row>
    <row r="33" ht="12.75">
      <c r="A33" s="6" t="s">
        <v>26</v>
      </c>
    </row>
    <row r="34" ht="15">
      <c r="B34" s="3" t="s">
        <v>27</v>
      </c>
    </row>
    <row r="35" ht="15">
      <c r="B35" s="3" t="s">
        <v>28</v>
      </c>
    </row>
    <row r="36" ht="15">
      <c r="B36" s="3" t="s">
        <v>29</v>
      </c>
    </row>
    <row r="37" ht="15">
      <c r="B37" s="3" t="s">
        <v>30</v>
      </c>
    </row>
    <row r="38" ht="18" customHeight="1">
      <c r="B38" s="3" t="s">
        <v>31</v>
      </c>
    </row>
    <row r="39" ht="15">
      <c r="B39" s="3" t="s">
        <v>32</v>
      </c>
    </row>
    <row r="40" ht="15">
      <c r="B40" s="3" t="s">
        <v>33</v>
      </c>
    </row>
    <row r="43" ht="12.75">
      <c r="A43" s="7" t="s">
        <v>34</v>
      </c>
    </row>
    <row r="44" ht="12.75">
      <c r="B44" t="s">
        <v>35</v>
      </c>
    </row>
    <row r="45" spans="1:2" ht="12.75">
      <c r="A45" t="s">
        <v>36</v>
      </c>
      <c r="B45" t="s">
        <v>37</v>
      </c>
    </row>
  </sheetData>
  <sheetProtection selectLockedCells="1" selectUnlockedCells="1"/>
  <hyperlinks>
    <hyperlink ref="A3" r:id="rId1" display="fra http://www.logobee-web.com/demo/prevail/mkb.php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="110" zoomScaleNormal="110" workbookViewId="0" topLeftCell="A1">
      <selection activeCell="A4" sqref="A4"/>
    </sheetView>
  </sheetViews>
  <sheetFormatPr defaultColWidth="12.57421875" defaultRowHeight="12.75"/>
  <cols>
    <col min="1" max="1" width="11.57421875" style="0" customWidth="1"/>
    <col min="2" max="2" width="37.00390625" style="0" customWidth="1"/>
    <col min="3" max="16384" width="11.57421875" style="0" customWidth="1"/>
  </cols>
  <sheetData>
    <row r="1" ht="12.75">
      <c r="A1" t="s">
        <v>38</v>
      </c>
    </row>
    <row r="3" ht="12.75">
      <c r="A3" t="s">
        <v>39</v>
      </c>
    </row>
    <row r="4" ht="12.75">
      <c r="A4" s="8" t="s">
        <v>40</v>
      </c>
    </row>
    <row r="5" ht="15">
      <c r="B5" s="3" t="s">
        <v>41</v>
      </c>
    </row>
    <row r="6" ht="15">
      <c r="B6" s="3" t="s">
        <v>42</v>
      </c>
    </row>
    <row r="7" ht="15">
      <c r="B7" s="3" t="s">
        <v>43</v>
      </c>
    </row>
    <row r="8" ht="15">
      <c r="B8" s="3" t="s">
        <v>44</v>
      </c>
    </row>
    <row r="9" ht="17.25" customHeight="1">
      <c r="B9" s="3" t="s">
        <v>45</v>
      </c>
    </row>
    <row r="10" ht="15">
      <c r="B10" s="3" t="s">
        <v>46</v>
      </c>
    </row>
    <row r="11" ht="15">
      <c r="B11" s="3" t="s">
        <v>47</v>
      </c>
    </row>
    <row r="12" ht="15">
      <c r="B12" s="3" t="s">
        <v>48</v>
      </c>
    </row>
    <row r="13" ht="15">
      <c r="B13" s="3" t="s">
        <v>49</v>
      </c>
    </row>
    <row r="14" ht="15">
      <c r="B14" s="3" t="s">
        <v>50</v>
      </c>
    </row>
    <row r="16" ht="12.75">
      <c r="A16" s="8" t="s">
        <v>51</v>
      </c>
    </row>
    <row r="17" ht="15">
      <c r="B17" s="3" t="s">
        <v>52</v>
      </c>
    </row>
    <row r="18" ht="15">
      <c r="B18" s="3" t="s">
        <v>53</v>
      </c>
    </row>
    <row r="19" ht="15">
      <c r="B19" s="3" t="s">
        <v>54</v>
      </c>
    </row>
    <row r="20" ht="15">
      <c r="B20" s="3" t="s">
        <v>55</v>
      </c>
    </row>
    <row r="21" ht="15">
      <c r="B21" s="3" t="s">
        <v>56</v>
      </c>
    </row>
    <row r="22" ht="15">
      <c r="B22" s="3" t="s">
        <v>57</v>
      </c>
    </row>
    <row r="23" ht="15">
      <c r="B23" s="3" t="s">
        <v>58</v>
      </c>
    </row>
    <row r="24" ht="15">
      <c r="B24" s="3" t="s">
        <v>59</v>
      </c>
    </row>
    <row r="25" ht="15">
      <c r="B25" s="3" t="s">
        <v>60</v>
      </c>
    </row>
    <row r="26" ht="15">
      <c r="B26" s="3" t="s">
        <v>61</v>
      </c>
    </row>
    <row r="27" ht="15">
      <c r="B27" s="3" t="s">
        <v>62</v>
      </c>
    </row>
  </sheetData>
  <sheetProtection selectLockedCells="1" selectUnlockedCells="1"/>
  <hyperlinks>
    <hyperlink ref="A4" r:id="rId1" display="http://www.logobee-web.com/demo/prevail/tchiniambi.php:"/>
    <hyperlink ref="A16" r:id="rId2" display="http://www.logobee-web.com/demo/prevail/mengo.php :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53"/>
  <sheetViews>
    <sheetView zoomScale="110" zoomScaleNormal="110" workbookViewId="0" topLeftCell="T37">
      <selection activeCell="AA47" sqref="AA47"/>
    </sheetView>
  </sheetViews>
  <sheetFormatPr defaultColWidth="12.57421875" defaultRowHeight="12.75"/>
  <cols>
    <col min="1" max="1" width="11.57421875" style="0" customWidth="1"/>
    <col min="2" max="2" width="14.7109375" style="0" customWidth="1"/>
    <col min="3" max="16384" width="11.57421875" style="0" customWidth="1"/>
  </cols>
  <sheetData>
    <row r="1" ht="17.25">
      <c r="A1" s="9" t="s">
        <v>63</v>
      </c>
    </row>
    <row r="3" ht="12.75">
      <c r="A3" s="8" t="s">
        <v>64</v>
      </c>
    </row>
    <row r="4" ht="15">
      <c r="B4" s="3" t="s">
        <v>65</v>
      </c>
    </row>
    <row r="5" ht="12.75">
      <c r="B5" t="s">
        <v>66</v>
      </c>
    </row>
    <row r="6" ht="15">
      <c r="B6" s="3" t="s">
        <v>67</v>
      </c>
    </row>
    <row r="7" ht="12.75">
      <c r="B7" t="s">
        <v>68</v>
      </c>
    </row>
    <row r="8" spans="2:3" ht="15">
      <c r="B8" s="3"/>
      <c r="C8" t="s">
        <v>69</v>
      </c>
    </row>
    <row r="9" ht="15">
      <c r="B9" s="3" t="s">
        <v>70</v>
      </c>
    </row>
    <row r="10" spans="2:3" ht="15">
      <c r="B10" s="3"/>
      <c r="C10" t="s">
        <v>71</v>
      </c>
    </row>
    <row r="11" ht="15">
      <c r="B11" s="3" t="s">
        <v>72</v>
      </c>
    </row>
    <row r="12" ht="15.75" customHeight="1">
      <c r="B12" t="s">
        <v>73</v>
      </c>
    </row>
    <row r="13" spans="2:3" ht="15.75" customHeight="1">
      <c r="B13" s="3"/>
      <c r="C13" t="s">
        <v>74</v>
      </c>
    </row>
    <row r="14" ht="15">
      <c r="B14" s="3" t="s">
        <v>75</v>
      </c>
    </row>
    <row r="15" spans="2:3" ht="15">
      <c r="B15" s="3"/>
      <c r="C15" s="3" t="s">
        <v>76</v>
      </c>
    </row>
    <row r="16" spans="2:8" ht="15">
      <c r="B16" s="3" t="s">
        <v>77</v>
      </c>
      <c r="H16" s="10" t="s">
        <v>78</v>
      </c>
    </row>
    <row r="17" ht="12.75">
      <c r="B17" t="s">
        <v>79</v>
      </c>
    </row>
    <row r="18" ht="15">
      <c r="B18" s="3" t="s">
        <v>80</v>
      </c>
    </row>
    <row r="19" ht="12.75">
      <c r="B19" t="s">
        <v>81</v>
      </c>
    </row>
    <row r="20" ht="15">
      <c r="B20" s="3" t="s">
        <v>82</v>
      </c>
    </row>
    <row r="21" ht="15">
      <c r="B21" s="3"/>
    </row>
    <row r="23" ht="13.5">
      <c r="A23" s="11" t="s">
        <v>83</v>
      </c>
    </row>
    <row r="24" ht="12.75">
      <c r="B24" t="s">
        <v>84</v>
      </c>
    </row>
    <row r="25" ht="12.75">
      <c r="B25" t="s">
        <v>85</v>
      </c>
    </row>
    <row r="28" ht="15">
      <c r="A28" s="12" t="s">
        <v>86</v>
      </c>
    </row>
    <row r="29" spans="2:26" ht="12.75">
      <c r="B29" s="13" t="s">
        <v>87</v>
      </c>
      <c r="C29" s="13">
        <v>1</v>
      </c>
      <c r="D29" s="13">
        <v>2</v>
      </c>
      <c r="E29" s="13">
        <v>3</v>
      </c>
      <c r="F29" s="13">
        <v>4</v>
      </c>
      <c r="G29" s="13">
        <v>5</v>
      </c>
      <c r="H29" s="14">
        <v>6</v>
      </c>
      <c r="I29" s="13">
        <v>7</v>
      </c>
      <c r="J29" s="13">
        <v>8</v>
      </c>
      <c r="K29" s="13">
        <v>9</v>
      </c>
      <c r="L29" s="13">
        <v>10</v>
      </c>
      <c r="M29" s="13">
        <v>11</v>
      </c>
      <c r="N29" s="14">
        <v>12</v>
      </c>
      <c r="O29" s="13">
        <v>13</v>
      </c>
      <c r="P29" s="13">
        <v>14</v>
      </c>
      <c r="Q29" s="13">
        <v>15</v>
      </c>
      <c r="R29" s="13">
        <v>16</v>
      </c>
      <c r="S29" s="13">
        <v>17</v>
      </c>
      <c r="T29" s="14">
        <v>18</v>
      </c>
      <c r="U29" s="13">
        <v>19</v>
      </c>
      <c r="V29" s="13">
        <v>20</v>
      </c>
      <c r="W29" s="13">
        <v>21</v>
      </c>
      <c r="X29" s="13">
        <v>22</v>
      </c>
      <c r="Y29" s="13">
        <v>23</v>
      </c>
      <c r="Z29" s="13">
        <v>24</v>
      </c>
    </row>
    <row r="30" spans="2:26" ht="12.75">
      <c r="B30" t="s">
        <v>88</v>
      </c>
      <c r="C30">
        <v>500</v>
      </c>
      <c r="D30">
        <v>400</v>
      </c>
      <c r="E30">
        <v>350</v>
      </c>
      <c r="F30">
        <v>300</v>
      </c>
      <c r="G30">
        <v>260</v>
      </c>
      <c r="H30" s="15">
        <v>240</v>
      </c>
      <c r="I30">
        <v>220</v>
      </c>
      <c r="J30">
        <v>200</v>
      </c>
      <c r="K30">
        <v>190</v>
      </c>
      <c r="L30">
        <v>180</v>
      </c>
      <c r="M30">
        <v>170</v>
      </c>
      <c r="N30" s="15">
        <v>160</v>
      </c>
      <c r="O30">
        <v>150</v>
      </c>
      <c r="P30">
        <v>140</v>
      </c>
      <c r="Q30">
        <v>130</v>
      </c>
      <c r="R30">
        <v>120</v>
      </c>
      <c r="S30">
        <v>110</v>
      </c>
      <c r="T30" s="15">
        <v>100</v>
      </c>
      <c r="U30">
        <v>95</v>
      </c>
      <c r="V30">
        <v>90</v>
      </c>
      <c r="W30">
        <v>85</v>
      </c>
      <c r="X30">
        <v>80</v>
      </c>
      <c r="Y30">
        <v>75</v>
      </c>
      <c r="Z30">
        <v>70</v>
      </c>
    </row>
    <row r="31" spans="2:26" ht="12.75">
      <c r="B31" t="s">
        <v>89</v>
      </c>
      <c r="C31">
        <v>72</v>
      </c>
      <c r="D31">
        <v>73</v>
      </c>
      <c r="E31">
        <v>73</v>
      </c>
      <c r="F31">
        <v>73</v>
      </c>
      <c r="G31">
        <v>73</v>
      </c>
      <c r="H31" s="15">
        <v>73</v>
      </c>
      <c r="I31">
        <v>73</v>
      </c>
      <c r="J31">
        <v>73</v>
      </c>
      <c r="K31">
        <v>73</v>
      </c>
      <c r="L31">
        <v>73</v>
      </c>
      <c r="M31">
        <v>73</v>
      </c>
      <c r="N31" s="15">
        <v>73</v>
      </c>
      <c r="O31">
        <v>73</v>
      </c>
      <c r="P31">
        <v>73</v>
      </c>
      <c r="Q31">
        <v>73</v>
      </c>
      <c r="R31">
        <v>73</v>
      </c>
      <c r="S31">
        <v>73</v>
      </c>
      <c r="T31" s="15">
        <v>73</v>
      </c>
      <c r="U31">
        <v>73</v>
      </c>
      <c r="V31">
        <v>73</v>
      </c>
      <c r="W31">
        <v>73</v>
      </c>
      <c r="X31">
        <v>73</v>
      </c>
      <c r="Y31">
        <v>73</v>
      </c>
      <c r="Z31">
        <v>73</v>
      </c>
    </row>
    <row r="32" spans="2:26" ht="12.75">
      <c r="B32" t="s">
        <v>90</v>
      </c>
      <c r="C32">
        <v>12</v>
      </c>
      <c r="D32">
        <v>13</v>
      </c>
      <c r="E32">
        <v>13</v>
      </c>
      <c r="F32">
        <v>13</v>
      </c>
      <c r="G32">
        <v>13</v>
      </c>
      <c r="H32" s="15">
        <v>13</v>
      </c>
      <c r="I32">
        <v>13</v>
      </c>
      <c r="J32">
        <v>13</v>
      </c>
      <c r="K32">
        <v>13</v>
      </c>
      <c r="L32">
        <v>13</v>
      </c>
      <c r="M32">
        <v>13</v>
      </c>
      <c r="N32" s="15">
        <v>13</v>
      </c>
      <c r="O32">
        <v>13</v>
      </c>
      <c r="P32">
        <v>13</v>
      </c>
      <c r="Q32">
        <v>13</v>
      </c>
      <c r="R32">
        <v>13</v>
      </c>
      <c r="S32">
        <v>13</v>
      </c>
      <c r="T32" s="15">
        <v>13</v>
      </c>
      <c r="U32">
        <v>13</v>
      </c>
      <c r="V32">
        <v>13</v>
      </c>
      <c r="W32">
        <v>13</v>
      </c>
      <c r="X32">
        <v>13</v>
      </c>
      <c r="Y32">
        <v>13</v>
      </c>
      <c r="Z32">
        <v>13</v>
      </c>
    </row>
    <row r="33" spans="2:26" ht="12.75">
      <c r="B33" s="10" t="s">
        <v>91</v>
      </c>
      <c r="C33" s="10">
        <f>C30*(C31-C32)</f>
        <v>30000</v>
      </c>
      <c r="D33" s="10">
        <f>D30*(D31-D32)</f>
        <v>24000</v>
      </c>
      <c r="E33" s="10">
        <f>E30*(E31-E32)</f>
        <v>21000</v>
      </c>
      <c r="F33" s="10">
        <f>F30*(F31-F32)</f>
        <v>18000</v>
      </c>
      <c r="G33" s="10">
        <f>G30*(G31-G32)</f>
        <v>15600</v>
      </c>
      <c r="H33" s="16">
        <f>H30*(H31-H32)</f>
        <v>14400</v>
      </c>
      <c r="I33" s="10">
        <f>I30*(I31-I32)</f>
        <v>13200</v>
      </c>
      <c r="J33" s="10">
        <f>J30*(J31-J32)</f>
        <v>12000</v>
      </c>
      <c r="K33" s="10">
        <f>K30*(K31-K32)</f>
        <v>11400</v>
      </c>
      <c r="L33" s="10">
        <f>L30*(L31-L32)</f>
        <v>10800</v>
      </c>
      <c r="M33" s="10">
        <f>M30*(M31-M32)</f>
        <v>10200</v>
      </c>
      <c r="N33" s="16">
        <f>N30*(N31-N32)</f>
        <v>9600</v>
      </c>
      <c r="O33" s="10">
        <f>O30*(O31-O32)</f>
        <v>9000</v>
      </c>
      <c r="P33" s="10">
        <f>P30*(P31-P32)</f>
        <v>8400</v>
      </c>
      <c r="Q33" s="10">
        <f>Q30*(Q31-Q32)</f>
        <v>7800</v>
      </c>
      <c r="R33" s="10">
        <f>R30*(R31-R32)</f>
        <v>7200</v>
      </c>
      <c r="S33" s="10">
        <f>S30*(S31-S32)</f>
        <v>6600</v>
      </c>
      <c r="T33" s="16">
        <f>T30*(T31-T32)</f>
        <v>6000</v>
      </c>
      <c r="U33" s="10">
        <f>U30*(U31-U32)</f>
        <v>5700</v>
      </c>
      <c r="V33" s="10">
        <f>V30*(V31-V32)</f>
        <v>5400</v>
      </c>
      <c r="W33" s="10">
        <f>W30*(W31-W32)</f>
        <v>5100</v>
      </c>
      <c r="X33" s="10">
        <f>X30*(X31-X32)</f>
        <v>4800</v>
      </c>
      <c r="Y33" s="10">
        <f>Y30*(Y31-Y32)</f>
        <v>4500</v>
      </c>
      <c r="Z33" s="10">
        <f>Z30*(Z31-Z32)</f>
        <v>4200</v>
      </c>
    </row>
    <row r="34" spans="2:26" ht="12.75">
      <c r="B34" s="10" t="s">
        <v>92</v>
      </c>
      <c r="C34" s="10">
        <f>C33*0.03</f>
        <v>900</v>
      </c>
      <c r="D34" s="10">
        <f>D33*0.03</f>
        <v>720</v>
      </c>
      <c r="E34" s="10">
        <f>E33*0.03</f>
        <v>630</v>
      </c>
      <c r="F34" s="10">
        <f>F33*0.03</f>
        <v>540</v>
      </c>
      <c r="G34" s="10">
        <f>G33*0.03</f>
        <v>468</v>
      </c>
      <c r="H34" s="16">
        <f>H33*0.03</f>
        <v>432</v>
      </c>
      <c r="I34" s="10">
        <f>I33*0.03</f>
        <v>396</v>
      </c>
      <c r="J34" s="10">
        <f>J33*0.03</f>
        <v>360</v>
      </c>
      <c r="K34" s="10">
        <f>K33*0.03</f>
        <v>342</v>
      </c>
      <c r="L34" s="10">
        <f>L33*0.03</f>
        <v>324</v>
      </c>
      <c r="M34" s="10">
        <f>M33*0.03</f>
        <v>306</v>
      </c>
      <c r="N34" s="16">
        <f>N33*0.03</f>
        <v>288</v>
      </c>
      <c r="O34" s="10">
        <f>O33*0.03</f>
        <v>270</v>
      </c>
      <c r="P34" s="10">
        <f>P33*0.03</f>
        <v>252</v>
      </c>
      <c r="Q34" s="10">
        <f>Q33*0.03</f>
        <v>234</v>
      </c>
      <c r="R34" s="10">
        <f>R33*0.03</f>
        <v>216</v>
      </c>
      <c r="S34" s="10">
        <f>S33*0.03</f>
        <v>198</v>
      </c>
      <c r="T34" s="16">
        <f>T33*0.03</f>
        <v>180</v>
      </c>
      <c r="U34" s="10">
        <f>U33*0.03</f>
        <v>171</v>
      </c>
      <c r="V34" s="10">
        <f>V33*0.03</f>
        <v>162</v>
      </c>
      <c r="W34" s="10">
        <f>W33*0.03</f>
        <v>153</v>
      </c>
      <c r="X34" s="10">
        <f>X33*0.03</f>
        <v>144</v>
      </c>
      <c r="Y34" s="10">
        <f>Y33*0.03</f>
        <v>135</v>
      </c>
      <c r="Z34" s="10">
        <f>Z33*0.03</f>
        <v>126</v>
      </c>
    </row>
    <row r="35" spans="2:26" ht="13.5">
      <c r="B35" t="s">
        <v>93</v>
      </c>
      <c r="C35" s="17">
        <f>C34</f>
        <v>900</v>
      </c>
      <c r="D35" s="17">
        <f>D34+C35</f>
        <v>1620</v>
      </c>
      <c r="E35" s="17">
        <f>E34+D35</f>
        <v>2250</v>
      </c>
      <c r="F35" s="17">
        <f>F34+E35</f>
        <v>2790</v>
      </c>
      <c r="G35" s="17">
        <f>G34+F35</f>
        <v>3258</v>
      </c>
      <c r="H35" s="18">
        <f>H34+G35</f>
        <v>3690</v>
      </c>
      <c r="I35" s="17">
        <f>I34+H35</f>
        <v>4086</v>
      </c>
      <c r="J35" s="17">
        <f>J34+I35</f>
        <v>4446</v>
      </c>
      <c r="K35" s="17">
        <f>K34+J35</f>
        <v>4788</v>
      </c>
      <c r="L35" s="17">
        <f>L34+K35</f>
        <v>5112</v>
      </c>
      <c r="M35" s="17">
        <f>M34+L35</f>
        <v>5418</v>
      </c>
      <c r="N35" s="18">
        <f>N34+M35</f>
        <v>5706</v>
      </c>
      <c r="O35" s="17">
        <f>O34+N35</f>
        <v>5976</v>
      </c>
      <c r="P35" s="17">
        <f>P34+O35</f>
        <v>6228</v>
      </c>
      <c r="Q35" s="17">
        <f>Q34+P35</f>
        <v>6462</v>
      </c>
      <c r="R35" s="17">
        <f>R34+Q35</f>
        <v>6678</v>
      </c>
      <c r="S35" s="17">
        <f>S34+R35</f>
        <v>6876</v>
      </c>
      <c r="T35" s="18">
        <f>T34+S35</f>
        <v>7056</v>
      </c>
      <c r="U35" s="17">
        <f>U34+T35</f>
        <v>7227</v>
      </c>
      <c r="V35" s="17">
        <f>V34+U35</f>
        <v>7389</v>
      </c>
      <c r="W35" s="17">
        <f>W34+V35</f>
        <v>7542</v>
      </c>
      <c r="X35" s="17">
        <f>X34+W35</f>
        <v>7686</v>
      </c>
      <c r="Y35" s="17">
        <f>Y34+X35</f>
        <v>7821</v>
      </c>
      <c r="Z35" s="17">
        <f>Z34+Y35</f>
        <v>7947</v>
      </c>
    </row>
    <row r="38" ht="12.75">
      <c r="A38" s="7" t="s">
        <v>94</v>
      </c>
    </row>
    <row r="39" ht="12.75">
      <c r="A39" t="s">
        <v>95</v>
      </c>
    </row>
    <row r="40" spans="2:22" ht="12.75">
      <c r="B40" s="19" t="s">
        <v>96</v>
      </c>
      <c r="C40" s="13">
        <v>1</v>
      </c>
      <c r="D40" s="13">
        <v>2</v>
      </c>
      <c r="E40" s="13">
        <v>3</v>
      </c>
      <c r="F40" s="13">
        <v>4</v>
      </c>
      <c r="G40" s="13">
        <v>5</v>
      </c>
      <c r="H40" s="14">
        <v>6</v>
      </c>
      <c r="I40" s="13">
        <v>7</v>
      </c>
      <c r="J40" s="13">
        <v>8</v>
      </c>
      <c r="K40" s="13">
        <v>9</v>
      </c>
      <c r="L40" s="13">
        <v>10</v>
      </c>
      <c r="M40" s="13">
        <v>11</v>
      </c>
      <c r="N40" s="13">
        <v>12</v>
      </c>
      <c r="O40" s="13">
        <v>13</v>
      </c>
      <c r="P40" s="13">
        <v>14</v>
      </c>
      <c r="Q40" s="13">
        <v>15</v>
      </c>
      <c r="R40" s="13">
        <v>16</v>
      </c>
      <c r="S40" s="13">
        <v>17</v>
      </c>
      <c r="T40" s="13">
        <v>18</v>
      </c>
      <c r="U40" s="13">
        <v>19</v>
      </c>
      <c r="V40" s="13">
        <v>20</v>
      </c>
    </row>
    <row r="41" spans="2:24" ht="12.75">
      <c r="B41" t="s">
        <v>88</v>
      </c>
      <c r="C41">
        <v>420</v>
      </c>
      <c r="D41">
        <v>230</v>
      </c>
      <c r="E41">
        <v>195</v>
      </c>
      <c r="F41">
        <v>175</v>
      </c>
      <c r="G41">
        <v>162</v>
      </c>
      <c r="H41" s="15">
        <v>155</v>
      </c>
      <c r="I41">
        <v>150</v>
      </c>
      <c r="J41">
        <v>145</v>
      </c>
      <c r="K41">
        <v>140</v>
      </c>
      <c r="L41">
        <v>135</v>
      </c>
      <c r="M41">
        <v>130</v>
      </c>
      <c r="N41">
        <v>125</v>
      </c>
      <c r="O41">
        <v>120</v>
      </c>
      <c r="P41">
        <v>116</v>
      </c>
      <c r="Q41">
        <v>112</v>
      </c>
      <c r="R41">
        <v>108</v>
      </c>
      <c r="S41">
        <v>105</v>
      </c>
      <c r="T41">
        <v>102</v>
      </c>
      <c r="U41">
        <v>100</v>
      </c>
      <c r="V41">
        <v>98</v>
      </c>
      <c r="X41" s="20">
        <f>SUM(C41:V41)*365</f>
        <v>1103395</v>
      </c>
    </row>
    <row r="42" spans="2:22" ht="12.75">
      <c r="B42" t="s">
        <v>89</v>
      </c>
      <c r="C42">
        <v>90</v>
      </c>
      <c r="D42">
        <v>91</v>
      </c>
      <c r="E42">
        <v>92</v>
      </c>
      <c r="F42">
        <v>93</v>
      </c>
      <c r="G42">
        <v>94</v>
      </c>
      <c r="H42" s="15">
        <v>95</v>
      </c>
      <c r="I42">
        <v>96</v>
      </c>
      <c r="J42">
        <v>97</v>
      </c>
      <c r="K42">
        <v>98</v>
      </c>
      <c r="L42">
        <v>99</v>
      </c>
      <c r="M42">
        <v>100</v>
      </c>
      <c r="N42">
        <v>101</v>
      </c>
      <c r="O42">
        <v>102</v>
      </c>
      <c r="P42">
        <v>103</v>
      </c>
      <c r="Q42">
        <v>104</v>
      </c>
      <c r="R42">
        <v>105</v>
      </c>
      <c r="S42">
        <v>106</v>
      </c>
      <c r="T42">
        <v>107</v>
      </c>
      <c r="U42">
        <v>108</v>
      </c>
      <c r="V42">
        <v>109</v>
      </c>
    </row>
    <row r="43" spans="2:22" ht="12.75">
      <c r="B43" t="s">
        <v>97</v>
      </c>
      <c r="C43">
        <v>6</v>
      </c>
      <c r="D43">
        <v>6</v>
      </c>
      <c r="E43">
        <v>6</v>
      </c>
      <c r="F43">
        <v>6</v>
      </c>
      <c r="G43">
        <v>6</v>
      </c>
      <c r="H43">
        <v>6</v>
      </c>
      <c r="I43">
        <v>6</v>
      </c>
      <c r="J43">
        <v>6</v>
      </c>
      <c r="K43">
        <v>6</v>
      </c>
      <c r="L43">
        <v>6</v>
      </c>
      <c r="M43">
        <v>6</v>
      </c>
      <c r="N43">
        <v>6</v>
      </c>
      <c r="O43">
        <v>6</v>
      </c>
      <c r="P43">
        <v>6</v>
      </c>
      <c r="Q43">
        <v>6</v>
      </c>
      <c r="R43">
        <v>6</v>
      </c>
      <c r="S43">
        <v>6</v>
      </c>
      <c r="T43">
        <v>6</v>
      </c>
      <c r="U43">
        <v>6</v>
      </c>
      <c r="V43">
        <v>6</v>
      </c>
    </row>
    <row r="44" spans="2:22" ht="12.75">
      <c r="B44" s="10" t="s">
        <v>91</v>
      </c>
      <c r="C44" s="10">
        <f>C41*(C42-C43)</f>
        <v>35280</v>
      </c>
      <c r="D44" s="10">
        <f>D41*(D42-D43)</f>
        <v>19550</v>
      </c>
      <c r="E44" s="10">
        <f>E41*(E42-E43)</f>
        <v>16770</v>
      </c>
      <c r="F44" s="10">
        <f>F41*(F42-F43)</f>
        <v>15225</v>
      </c>
      <c r="G44" s="10">
        <f>G41*(G42-G43)</f>
        <v>14256</v>
      </c>
      <c r="H44" s="10">
        <f>H41*(H42-H43)</f>
        <v>13795</v>
      </c>
      <c r="I44" s="10">
        <f>I41*(I42-I43)</f>
        <v>13500</v>
      </c>
      <c r="J44" s="10">
        <f>J41*(J42-J43)</f>
        <v>13195</v>
      </c>
      <c r="K44" s="10">
        <f>K41*(K42-K43)</f>
        <v>12880</v>
      </c>
      <c r="L44" s="10">
        <f>L41*(L42-L43)</f>
        <v>12555</v>
      </c>
      <c r="M44" s="10">
        <f>M41*(M42-M43)</f>
        <v>12220</v>
      </c>
      <c r="N44" s="10">
        <f>N41*(N42-N43)</f>
        <v>11875</v>
      </c>
      <c r="O44" s="10">
        <f>O41*(O42-O43)</f>
        <v>11520</v>
      </c>
      <c r="P44" s="10">
        <f>P41*(P42-P43)</f>
        <v>11252</v>
      </c>
      <c r="Q44" s="10">
        <f>Q41*(Q42-Q43)</f>
        <v>10976</v>
      </c>
      <c r="R44" s="10">
        <f>R41*(R42-R43)</f>
        <v>10692</v>
      </c>
      <c r="S44" s="10">
        <f>S41*(S42-S43)</f>
        <v>10500</v>
      </c>
      <c r="T44" s="10">
        <f>T41*(T42-T43)</f>
        <v>10302</v>
      </c>
      <c r="U44" s="10">
        <f>U41*(U42-U43)</f>
        <v>10200</v>
      </c>
      <c r="V44" s="10">
        <f>V41*(V42-V43)</f>
        <v>10094</v>
      </c>
    </row>
    <row r="45" spans="2:22" ht="12.75">
      <c r="B45" s="10" t="s">
        <v>98</v>
      </c>
      <c r="C45" s="10">
        <f>C44*0.365/1000</f>
        <v>12.877199999999998</v>
      </c>
      <c r="D45" s="10">
        <f>D44*0.365/1000</f>
        <v>7.13575</v>
      </c>
      <c r="E45" s="10">
        <f>E44*0.365/1000</f>
        <v>6.12105</v>
      </c>
      <c r="F45" s="10">
        <f>F44*0.365/1000</f>
        <v>5.557125</v>
      </c>
      <c r="G45" s="10">
        <f>G44*0.365/1000</f>
        <v>5.20344</v>
      </c>
      <c r="H45" s="10">
        <f>H44*0.365/1000</f>
        <v>5.035175000000001</v>
      </c>
      <c r="I45" s="10">
        <f>I44*0.365/1000</f>
        <v>4.9275</v>
      </c>
      <c r="J45" s="10">
        <f>J44*0.365/1000</f>
        <v>4.816175</v>
      </c>
      <c r="K45" s="10">
        <f>K44*0.365/1000</f>
        <v>4.7012</v>
      </c>
      <c r="L45" s="10">
        <f>L44*0.365/1000</f>
        <v>4.582574999999999</v>
      </c>
      <c r="M45" s="10">
        <f>M44*0.365/1000</f>
        <v>4.4603</v>
      </c>
      <c r="N45" s="10">
        <f>N44*0.365/1000</f>
        <v>4.334375</v>
      </c>
      <c r="O45" s="10">
        <f>O44*0.365/1000</f>
        <v>4.2048000000000005</v>
      </c>
      <c r="P45" s="10">
        <f>P44*0.365/1000</f>
        <v>4.106979999999999</v>
      </c>
      <c r="Q45" s="10">
        <f>Q44*0.365/1000</f>
        <v>4.00624</v>
      </c>
      <c r="R45" s="10">
        <f>R44*0.365/1000</f>
        <v>3.90258</v>
      </c>
      <c r="S45" s="10">
        <f>S44*0.365/1000</f>
        <v>3.8325</v>
      </c>
      <c r="T45" s="10">
        <f>T44*0.365/1000</f>
        <v>3.76023</v>
      </c>
      <c r="U45" s="10">
        <f>U44*0.365/1000</f>
        <v>3.723</v>
      </c>
      <c r="V45" s="10">
        <f>V44*0.365/1000</f>
        <v>3.68431</v>
      </c>
    </row>
    <row r="46" spans="2:22" ht="13.5">
      <c r="B46" t="s">
        <v>99</v>
      </c>
      <c r="C46" s="17">
        <f>C45*0.2</f>
        <v>2.57544</v>
      </c>
      <c r="D46" s="17">
        <f>D45*0.2</f>
        <v>1.4271500000000001</v>
      </c>
      <c r="E46" s="17">
        <f>E45*0.2</f>
        <v>1.2242100000000002</v>
      </c>
      <c r="F46" s="17">
        <f>F45*0.2</f>
        <v>1.111425</v>
      </c>
      <c r="G46" s="17">
        <f>G45*0.2</f>
        <v>1.040688</v>
      </c>
      <c r="H46" s="17">
        <f>H45*0.2</f>
        <v>1.0070350000000001</v>
      </c>
      <c r="I46" s="17">
        <f>I45*0.2</f>
        <v>0.9855</v>
      </c>
      <c r="J46" s="17">
        <f>J45*0.2</f>
        <v>0.9632350000000001</v>
      </c>
      <c r="K46" s="17">
        <f>K45*0.2</f>
        <v>0.9402400000000001</v>
      </c>
      <c r="L46" s="17">
        <f>L45*0.2</f>
        <v>0.916515</v>
      </c>
      <c r="M46" s="17">
        <f>M45*0.2</f>
        <v>0.8920600000000001</v>
      </c>
      <c r="N46" s="17">
        <f>N45*0.2</f>
        <v>0.866875</v>
      </c>
      <c r="O46" s="17">
        <f>O45*0.2</f>
        <v>0.8409600000000002</v>
      </c>
      <c r="P46" s="17">
        <f>P45*0.2</f>
        <v>0.8213959999999999</v>
      </c>
      <c r="Q46" s="17">
        <f>Q45*0.2</f>
        <v>0.8012480000000001</v>
      </c>
      <c r="R46" s="17">
        <f>R45*0.2</f>
        <v>0.780516</v>
      </c>
      <c r="S46" s="17">
        <f>S45*0.2</f>
        <v>0.7665000000000001</v>
      </c>
      <c r="T46" s="17">
        <f>T45*0.2</f>
        <v>0.752046</v>
      </c>
      <c r="U46" s="17">
        <f>U45*0.2</f>
        <v>0.7446</v>
      </c>
      <c r="V46" s="17">
        <f>V45*0.2</f>
        <v>0.736862</v>
      </c>
    </row>
    <row r="48" ht="12.75">
      <c r="B48" t="s">
        <v>100</v>
      </c>
    </row>
    <row r="50" spans="2:3" ht="12.75">
      <c r="B50" t="s">
        <v>101</v>
      </c>
      <c r="C50" s="20">
        <f>9*0.2</f>
        <v>1.8</v>
      </c>
    </row>
    <row r="51" spans="2:8" ht="12.75">
      <c r="B51" t="s">
        <v>102</v>
      </c>
      <c r="C51" s="20">
        <f>C46-C50</f>
        <v>0.7754399999999999</v>
      </c>
      <c r="D51" s="20">
        <f>C51+D46</f>
        <v>2.20259</v>
      </c>
      <c r="E51" s="20">
        <f>D51+E46</f>
        <v>3.4268</v>
      </c>
      <c r="F51" s="20">
        <f>E51+F46</f>
        <v>4.538225000000001</v>
      </c>
      <c r="G51" s="20">
        <f>F51+G46</f>
        <v>5.578913000000001</v>
      </c>
      <c r="H51" s="20">
        <f>G51+H46</f>
        <v>6.585948000000001</v>
      </c>
    </row>
    <row r="52" spans="2:3" ht="12.75">
      <c r="B52" t="s">
        <v>103</v>
      </c>
      <c r="C52" s="20">
        <f>C51*0.5</f>
        <v>0.38771999999999995</v>
      </c>
    </row>
    <row r="53" ht="12.75">
      <c r="B53" t="s">
        <v>104</v>
      </c>
    </row>
  </sheetData>
  <sheetProtection selectLockedCells="1" selectUnlockedCells="1"/>
  <hyperlinks>
    <hyperlink ref="A3" r:id="rId1" display="http://www.logobee-web.com/demo/prevail/kundji.php :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="110" zoomScaleNormal="110" workbookViewId="0" topLeftCell="A32">
      <selection activeCell="E50" sqref="E50"/>
    </sheetView>
  </sheetViews>
  <sheetFormatPr defaultColWidth="12.57421875" defaultRowHeight="12.75"/>
  <cols>
    <col min="1" max="1" width="16.421875" style="0" customWidth="1"/>
    <col min="2" max="2" width="21.57421875" style="0" customWidth="1"/>
    <col min="3" max="16384" width="11.57421875" style="0" customWidth="1"/>
  </cols>
  <sheetData>
    <row r="1" ht="12.75">
      <c r="A1" t="s">
        <v>105</v>
      </c>
    </row>
    <row r="2" ht="12.75">
      <c r="B2" t="s">
        <v>106</v>
      </c>
    </row>
    <row r="3" ht="12.75">
      <c r="B3" t="s">
        <v>107</v>
      </c>
    </row>
    <row r="5" spans="1:4" ht="15">
      <c r="A5" s="12" t="s">
        <v>86</v>
      </c>
      <c r="D5" t="s">
        <v>108</v>
      </c>
    </row>
    <row r="7" spans="2:26" ht="12.75">
      <c r="B7" s="19" t="s">
        <v>87</v>
      </c>
      <c r="C7" s="13">
        <v>1</v>
      </c>
      <c r="D7" s="13">
        <v>2</v>
      </c>
      <c r="E7" s="13">
        <v>3</v>
      </c>
      <c r="F7" s="13">
        <v>4</v>
      </c>
      <c r="G7" s="13">
        <v>5</v>
      </c>
      <c r="H7" s="14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4">
        <v>12</v>
      </c>
      <c r="O7" s="13">
        <v>13</v>
      </c>
      <c r="P7" s="13">
        <v>14</v>
      </c>
      <c r="Q7" s="13">
        <v>15</v>
      </c>
      <c r="R7" s="13">
        <v>16</v>
      </c>
      <c r="S7" s="13">
        <v>17</v>
      </c>
      <c r="T7" s="14">
        <v>18</v>
      </c>
      <c r="U7" s="13">
        <v>19</v>
      </c>
      <c r="V7" s="13">
        <v>20</v>
      </c>
      <c r="W7" s="13">
        <v>21</v>
      </c>
      <c r="X7" s="13">
        <v>22</v>
      </c>
      <c r="Y7" s="13">
        <v>23</v>
      </c>
      <c r="Z7" s="13">
        <v>24</v>
      </c>
    </row>
    <row r="8" spans="2:26" ht="12.75">
      <c r="B8" t="s">
        <v>88</v>
      </c>
      <c r="C8">
        <v>500</v>
      </c>
      <c r="D8">
        <v>400</v>
      </c>
      <c r="E8">
        <v>350</v>
      </c>
      <c r="F8">
        <v>300</v>
      </c>
      <c r="G8">
        <v>260</v>
      </c>
      <c r="H8" s="15">
        <v>240</v>
      </c>
      <c r="I8">
        <v>220</v>
      </c>
      <c r="J8">
        <v>200</v>
      </c>
      <c r="K8">
        <v>190</v>
      </c>
      <c r="L8">
        <v>180</v>
      </c>
      <c r="M8">
        <v>170</v>
      </c>
      <c r="N8" s="15">
        <v>160</v>
      </c>
      <c r="O8">
        <v>150</v>
      </c>
      <c r="P8">
        <v>140</v>
      </c>
      <c r="Q8">
        <v>130</v>
      </c>
      <c r="R8">
        <v>120</v>
      </c>
      <c r="S8">
        <v>110</v>
      </c>
      <c r="T8" s="15">
        <v>100</v>
      </c>
      <c r="U8">
        <v>95</v>
      </c>
      <c r="V8">
        <v>90</v>
      </c>
      <c r="W8">
        <v>85</v>
      </c>
      <c r="X8">
        <v>80</v>
      </c>
      <c r="Y8">
        <v>75</v>
      </c>
      <c r="Z8">
        <v>70</v>
      </c>
    </row>
    <row r="9" spans="2:26" ht="12.75">
      <c r="B9" t="s">
        <v>89</v>
      </c>
      <c r="C9">
        <v>72</v>
      </c>
      <c r="D9">
        <v>73</v>
      </c>
      <c r="E9">
        <v>73</v>
      </c>
      <c r="F9">
        <v>73</v>
      </c>
      <c r="G9">
        <v>73</v>
      </c>
      <c r="H9" s="15">
        <v>73</v>
      </c>
      <c r="I9">
        <v>73</v>
      </c>
      <c r="J9">
        <v>73</v>
      </c>
      <c r="K9">
        <v>73</v>
      </c>
      <c r="L9">
        <v>73</v>
      </c>
      <c r="M9">
        <v>73</v>
      </c>
      <c r="N9" s="15">
        <v>73</v>
      </c>
      <c r="O9">
        <v>73</v>
      </c>
      <c r="P9">
        <v>73</v>
      </c>
      <c r="Q9">
        <v>73</v>
      </c>
      <c r="R9">
        <v>73</v>
      </c>
      <c r="S9">
        <v>73</v>
      </c>
      <c r="T9" s="15">
        <v>73</v>
      </c>
      <c r="U9">
        <v>73</v>
      </c>
      <c r="V9">
        <v>73</v>
      </c>
      <c r="W9">
        <v>73</v>
      </c>
      <c r="X9">
        <v>73</v>
      </c>
      <c r="Y9">
        <v>73</v>
      </c>
      <c r="Z9">
        <v>73</v>
      </c>
    </row>
    <row r="10" spans="2:26" ht="12.75">
      <c r="B10" t="s">
        <v>90</v>
      </c>
      <c r="C10">
        <v>12</v>
      </c>
      <c r="D10">
        <v>13</v>
      </c>
      <c r="E10">
        <v>13</v>
      </c>
      <c r="F10">
        <v>13</v>
      </c>
      <c r="G10">
        <v>13</v>
      </c>
      <c r="H10" s="15">
        <v>13</v>
      </c>
      <c r="I10">
        <v>13</v>
      </c>
      <c r="J10">
        <v>13</v>
      </c>
      <c r="K10">
        <v>13</v>
      </c>
      <c r="L10">
        <v>13</v>
      </c>
      <c r="M10">
        <v>13</v>
      </c>
      <c r="N10" s="15">
        <v>13</v>
      </c>
      <c r="O10">
        <v>13</v>
      </c>
      <c r="P10">
        <v>13</v>
      </c>
      <c r="Q10">
        <v>13</v>
      </c>
      <c r="R10">
        <v>13</v>
      </c>
      <c r="S10">
        <v>13</v>
      </c>
      <c r="T10" s="15">
        <v>13</v>
      </c>
      <c r="U10">
        <v>13</v>
      </c>
      <c r="V10">
        <v>13</v>
      </c>
      <c r="W10">
        <v>13</v>
      </c>
      <c r="X10">
        <v>13</v>
      </c>
      <c r="Y10">
        <v>13</v>
      </c>
      <c r="Z10">
        <v>13</v>
      </c>
    </row>
    <row r="11" spans="2:26" ht="12.75">
      <c r="B11" s="10" t="s">
        <v>91</v>
      </c>
      <c r="C11" s="10">
        <f>C8*(C9-C10)</f>
        <v>30000</v>
      </c>
      <c r="D11" s="10">
        <f>D8*(D9-D10)</f>
        <v>24000</v>
      </c>
      <c r="E11" s="10">
        <f>E8*(E9-E10)</f>
        <v>21000</v>
      </c>
      <c r="F11" s="10">
        <f>F8*(F9-F10)</f>
        <v>18000</v>
      </c>
      <c r="G11" s="10">
        <f>G8*(G9-G10)</f>
        <v>15600</v>
      </c>
      <c r="H11" s="16">
        <f>H8*(H9-H10)</f>
        <v>14400</v>
      </c>
      <c r="I11" s="10">
        <f>I8*(I9-I10)</f>
        <v>13200</v>
      </c>
      <c r="J11" s="10">
        <f>J8*(J9-J10)</f>
        <v>12000</v>
      </c>
      <c r="K11" s="10">
        <f>K8*(K9-K10)</f>
        <v>11400</v>
      </c>
      <c r="L11" s="10">
        <f>L8*(L9-L10)</f>
        <v>10800</v>
      </c>
      <c r="M11" s="10">
        <f>M8*(M9-M10)</f>
        <v>10200</v>
      </c>
      <c r="N11" s="16">
        <f>N8*(N9-N10)</f>
        <v>9600</v>
      </c>
      <c r="O11" s="10">
        <f>O8*(O9-O10)</f>
        <v>9000</v>
      </c>
      <c r="P11" s="10">
        <f>P8*(P9-P10)</f>
        <v>8400</v>
      </c>
      <c r="Q11" s="10">
        <f>Q8*(Q9-Q10)</f>
        <v>7800</v>
      </c>
      <c r="R11" s="10">
        <f>R8*(R9-R10)</f>
        <v>7200</v>
      </c>
      <c r="S11" s="10">
        <f>S8*(S9-S10)</f>
        <v>6600</v>
      </c>
      <c r="T11" s="16">
        <f>T8*(T9-T10)</f>
        <v>6000</v>
      </c>
      <c r="U11" s="10">
        <f>U8*(U9-U10)</f>
        <v>5700</v>
      </c>
      <c r="V11" s="10">
        <f>V8*(V9-V10)</f>
        <v>5400</v>
      </c>
      <c r="W11" s="10">
        <f>W8*(W9-W10)</f>
        <v>5100</v>
      </c>
      <c r="X11" s="10">
        <f>X8*(X9-X10)</f>
        <v>4800</v>
      </c>
      <c r="Y11" s="10">
        <f>Y8*(Y9-Y10)</f>
        <v>4500</v>
      </c>
      <c r="Z11" s="10">
        <f>Z8*(Z9-Z10)</f>
        <v>4200</v>
      </c>
    </row>
    <row r="12" spans="2:26" ht="12.75">
      <c r="B12" s="10" t="s">
        <v>92</v>
      </c>
      <c r="C12" s="10">
        <f>C11*0.03</f>
        <v>900</v>
      </c>
      <c r="D12" s="10">
        <f>D11*0.03</f>
        <v>720</v>
      </c>
      <c r="E12" s="10">
        <f>E11*0.03</f>
        <v>630</v>
      </c>
      <c r="F12" s="10">
        <f>F11*0.03</f>
        <v>540</v>
      </c>
      <c r="G12" s="10">
        <f>G11*0.03</f>
        <v>468</v>
      </c>
      <c r="H12" s="16">
        <f>H11*0.03</f>
        <v>432</v>
      </c>
      <c r="I12" s="10">
        <f>I11*0.03</f>
        <v>396</v>
      </c>
      <c r="J12" s="10">
        <f>J11*0.03</f>
        <v>360</v>
      </c>
      <c r="K12" s="10">
        <f>K11*0.03</f>
        <v>342</v>
      </c>
      <c r="L12" s="10">
        <f>L11*0.03</f>
        <v>324</v>
      </c>
      <c r="M12" s="10">
        <f>M11*0.03</f>
        <v>306</v>
      </c>
      <c r="N12" s="16">
        <f>N11*0.03</f>
        <v>288</v>
      </c>
      <c r="O12" s="10">
        <f>O11*0.03</f>
        <v>270</v>
      </c>
      <c r="P12" s="10">
        <f>P11*0.03</f>
        <v>252</v>
      </c>
      <c r="Q12" s="10">
        <f>Q11*0.03</f>
        <v>234</v>
      </c>
      <c r="R12" s="10">
        <f>R11*0.03</f>
        <v>216</v>
      </c>
      <c r="S12" s="10">
        <f>S11*0.03</f>
        <v>198</v>
      </c>
      <c r="T12" s="16">
        <f>T11*0.03</f>
        <v>180</v>
      </c>
      <c r="U12" s="10">
        <f>U11*0.03</f>
        <v>171</v>
      </c>
      <c r="V12" s="10">
        <f>V11*0.03</f>
        <v>162</v>
      </c>
      <c r="W12" s="10">
        <f>W11*0.03</f>
        <v>153</v>
      </c>
      <c r="X12" s="10">
        <f>X11*0.03</f>
        <v>144</v>
      </c>
      <c r="Y12" s="10">
        <f>Y11*0.03</f>
        <v>135</v>
      </c>
      <c r="Z12" s="10">
        <f>Z11*0.03</f>
        <v>126</v>
      </c>
    </row>
    <row r="13" spans="2:26" ht="13.5">
      <c r="B13" t="s">
        <v>93</v>
      </c>
      <c r="C13" s="17">
        <f>C12</f>
        <v>900</v>
      </c>
      <c r="D13" s="17">
        <f>D12+C13</f>
        <v>1620</v>
      </c>
      <c r="E13" s="17">
        <f>E12+D13</f>
        <v>2250</v>
      </c>
      <c r="F13" s="17">
        <f>F12+E13</f>
        <v>2790</v>
      </c>
      <c r="G13" s="17">
        <f>G12+F13</f>
        <v>3258</v>
      </c>
      <c r="H13" s="18">
        <f>H12+G13</f>
        <v>3690</v>
      </c>
      <c r="I13" s="17">
        <f>I12+H13</f>
        <v>4086</v>
      </c>
      <c r="J13" s="17">
        <f>J12+I13</f>
        <v>4446</v>
      </c>
      <c r="K13" s="17">
        <f>K12+J13</f>
        <v>4788</v>
      </c>
      <c r="L13" s="17">
        <f>L12+K13</f>
        <v>5112</v>
      </c>
      <c r="M13" s="17">
        <f>M12+L13</f>
        <v>5418</v>
      </c>
      <c r="N13" s="18">
        <f>N12+M13</f>
        <v>5706</v>
      </c>
      <c r="O13" s="17">
        <f>O12+N13</f>
        <v>5976</v>
      </c>
      <c r="P13" s="17">
        <f>P12+O13</f>
        <v>6228</v>
      </c>
      <c r="Q13" s="17">
        <f>Q12+P13</f>
        <v>6462</v>
      </c>
      <c r="R13" s="17">
        <f>R12+Q13</f>
        <v>6678</v>
      </c>
      <c r="S13" s="17">
        <f>S12+R13</f>
        <v>6876</v>
      </c>
      <c r="T13" s="18">
        <f>T12+S13</f>
        <v>7056</v>
      </c>
      <c r="U13" s="17">
        <f>U12+T13</f>
        <v>7227</v>
      </c>
      <c r="V13" s="17">
        <f>V12+U13</f>
        <v>7389</v>
      </c>
      <c r="W13" s="17">
        <f>W12+V13</f>
        <v>7542</v>
      </c>
      <c r="X13" s="17">
        <f>X12+W13</f>
        <v>7686</v>
      </c>
      <c r="Y13" s="17">
        <f>Y12+X13</f>
        <v>7821</v>
      </c>
      <c r="Z13" s="17">
        <f>Z12+Y13</f>
        <v>7947</v>
      </c>
    </row>
    <row r="16" spans="1:5" ht="15">
      <c r="A16" s="12" t="s">
        <v>109</v>
      </c>
      <c r="D16" t="s">
        <v>108</v>
      </c>
      <c r="E16" s="5" t="s">
        <v>110</v>
      </c>
    </row>
    <row r="17" ht="12.75">
      <c r="A17" t="s">
        <v>111</v>
      </c>
    </row>
    <row r="18" ht="12.75">
      <c r="A18" t="s">
        <v>112</v>
      </c>
    </row>
    <row r="19" ht="12.75">
      <c r="A19" t="s">
        <v>113</v>
      </c>
    </row>
    <row r="20" ht="12.75">
      <c r="A20" t="s">
        <v>114</v>
      </c>
    </row>
    <row r="21" ht="12.75">
      <c r="B21" t="s">
        <v>115</v>
      </c>
    </row>
    <row r="22" ht="12.75">
      <c r="A22" t="s">
        <v>116</v>
      </c>
    </row>
    <row r="24" spans="2:22" ht="12.75">
      <c r="B24" s="19" t="s">
        <v>96</v>
      </c>
      <c r="C24" s="13">
        <v>1</v>
      </c>
      <c r="D24" s="13">
        <v>2</v>
      </c>
      <c r="E24" s="13">
        <v>3</v>
      </c>
      <c r="F24" s="13">
        <v>4</v>
      </c>
      <c r="G24" s="13">
        <v>5</v>
      </c>
      <c r="H24" s="14">
        <v>6</v>
      </c>
      <c r="I24" s="13">
        <v>7</v>
      </c>
      <c r="J24" s="13">
        <v>8</v>
      </c>
      <c r="K24" s="13">
        <v>9</v>
      </c>
      <c r="L24" s="13">
        <v>10</v>
      </c>
      <c r="M24" s="13">
        <v>11</v>
      </c>
      <c r="N24" s="13">
        <v>12</v>
      </c>
      <c r="O24" s="13">
        <v>13</v>
      </c>
      <c r="P24" s="13">
        <v>14</v>
      </c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</row>
    <row r="25" spans="2:24" ht="12.75">
      <c r="B25" t="s">
        <v>88</v>
      </c>
      <c r="C25">
        <v>420</v>
      </c>
      <c r="D25">
        <v>230</v>
      </c>
      <c r="E25">
        <v>195</v>
      </c>
      <c r="F25">
        <v>175</v>
      </c>
      <c r="G25">
        <v>162</v>
      </c>
      <c r="H25" s="15">
        <v>155</v>
      </c>
      <c r="I25">
        <v>150</v>
      </c>
      <c r="J25">
        <v>145</v>
      </c>
      <c r="K25">
        <v>140</v>
      </c>
      <c r="L25">
        <v>135</v>
      </c>
      <c r="M25">
        <v>130</v>
      </c>
      <c r="N25">
        <v>125</v>
      </c>
      <c r="O25">
        <v>120</v>
      </c>
      <c r="P25">
        <v>116</v>
      </c>
      <c r="Q25">
        <v>112</v>
      </c>
      <c r="R25">
        <v>108</v>
      </c>
      <c r="S25">
        <v>105</v>
      </c>
      <c r="T25">
        <v>102</v>
      </c>
      <c r="U25">
        <v>100</v>
      </c>
      <c r="V25">
        <v>98</v>
      </c>
      <c r="X25" s="20">
        <f>SUM(C25:V25)*365</f>
        <v>1103395</v>
      </c>
    </row>
    <row r="26" spans="2:22" ht="12.75">
      <c r="B26" t="s">
        <v>89</v>
      </c>
      <c r="C26">
        <v>90</v>
      </c>
      <c r="D26">
        <v>91</v>
      </c>
      <c r="E26">
        <v>92</v>
      </c>
      <c r="F26">
        <v>93</v>
      </c>
      <c r="G26">
        <v>94</v>
      </c>
      <c r="H26" s="15">
        <v>95</v>
      </c>
      <c r="I26">
        <v>96</v>
      </c>
      <c r="J26">
        <v>97</v>
      </c>
      <c r="K26">
        <v>98</v>
      </c>
      <c r="L26">
        <v>99</v>
      </c>
      <c r="M26">
        <v>100</v>
      </c>
      <c r="N26">
        <v>101</v>
      </c>
      <c r="O26">
        <v>102</v>
      </c>
      <c r="P26">
        <v>103</v>
      </c>
      <c r="Q26">
        <v>104</v>
      </c>
      <c r="R26">
        <v>105</v>
      </c>
      <c r="S26">
        <v>106</v>
      </c>
      <c r="T26">
        <v>107</v>
      </c>
      <c r="U26">
        <v>108</v>
      </c>
      <c r="V26">
        <v>109</v>
      </c>
    </row>
    <row r="27" spans="2:22" ht="12.75">
      <c r="B27" t="s">
        <v>97</v>
      </c>
      <c r="C27">
        <v>6</v>
      </c>
      <c r="D27">
        <v>6</v>
      </c>
      <c r="E27">
        <v>6</v>
      </c>
      <c r="F27">
        <v>6</v>
      </c>
      <c r="G27">
        <v>6</v>
      </c>
      <c r="H27">
        <v>6</v>
      </c>
      <c r="I27">
        <v>6</v>
      </c>
      <c r="J27">
        <v>6</v>
      </c>
      <c r="K27">
        <v>6</v>
      </c>
      <c r="L27">
        <v>6</v>
      </c>
      <c r="M27">
        <v>6</v>
      </c>
      <c r="N27">
        <v>6</v>
      </c>
      <c r="O27">
        <v>6</v>
      </c>
      <c r="P27">
        <v>6</v>
      </c>
      <c r="Q27">
        <v>6</v>
      </c>
      <c r="R27">
        <v>6</v>
      </c>
      <c r="S27">
        <v>6</v>
      </c>
      <c r="T27">
        <v>6</v>
      </c>
      <c r="U27">
        <v>6</v>
      </c>
      <c r="V27">
        <v>6</v>
      </c>
    </row>
    <row r="28" spans="2:22" ht="12.75">
      <c r="B28" s="10" t="s">
        <v>91</v>
      </c>
      <c r="C28" s="10">
        <f>C25*(C26-C27)</f>
        <v>35280</v>
      </c>
      <c r="D28" s="10">
        <f>D25*(D26-D27)</f>
        <v>19550</v>
      </c>
      <c r="E28" s="10">
        <f>E25*(E26-E27)</f>
        <v>16770</v>
      </c>
      <c r="F28" s="10">
        <f>F25*(F26-F27)</f>
        <v>15225</v>
      </c>
      <c r="G28" s="10">
        <f>G25*(G26-G27)</f>
        <v>14256</v>
      </c>
      <c r="H28" s="10">
        <f>H25*(H26-H27)</f>
        <v>13795</v>
      </c>
      <c r="I28" s="10">
        <f>I25*(I26-I27)</f>
        <v>13500</v>
      </c>
      <c r="J28" s="10">
        <f>J25*(J26-J27)</f>
        <v>13195</v>
      </c>
      <c r="K28" s="10">
        <f>K25*(K26-K27)</f>
        <v>12880</v>
      </c>
      <c r="L28" s="10">
        <f>L25*(L26-L27)</f>
        <v>12555</v>
      </c>
      <c r="M28" s="10">
        <f>M25*(M26-M27)</f>
        <v>12220</v>
      </c>
      <c r="N28" s="10">
        <f>N25*(N26-N27)</f>
        <v>11875</v>
      </c>
      <c r="O28" s="10">
        <f>O25*(O26-O27)</f>
        <v>11520</v>
      </c>
      <c r="P28" s="10">
        <f>P25*(P26-P27)</f>
        <v>11252</v>
      </c>
      <c r="Q28" s="10">
        <f>Q25*(Q26-Q27)</f>
        <v>10976</v>
      </c>
      <c r="R28" s="10">
        <f>R25*(R26-R27)</f>
        <v>10692</v>
      </c>
      <c r="S28" s="10">
        <f>S25*(S26-S27)</f>
        <v>10500</v>
      </c>
      <c r="T28" s="10">
        <f>T25*(T26-T27)</f>
        <v>10302</v>
      </c>
      <c r="U28" s="10">
        <f>U25*(U26-U27)</f>
        <v>10200</v>
      </c>
      <c r="V28" s="10">
        <f>V25*(V26-V27)</f>
        <v>10094</v>
      </c>
    </row>
    <row r="29" spans="2:22" ht="12.75">
      <c r="B29" s="10" t="s">
        <v>98</v>
      </c>
      <c r="C29" s="10">
        <f>C28*0.365/1000</f>
        <v>12.877199999999998</v>
      </c>
      <c r="D29" s="10">
        <f>D28*0.365/1000</f>
        <v>7.13575</v>
      </c>
      <c r="E29" s="10">
        <f>E28*0.365/1000</f>
        <v>6.12105</v>
      </c>
      <c r="F29" s="10">
        <f>F28*0.365/1000</f>
        <v>5.557125</v>
      </c>
      <c r="G29" s="10">
        <f>G28*0.365/1000</f>
        <v>5.20344</v>
      </c>
      <c r="H29" s="10">
        <f>H28*0.365/1000</f>
        <v>5.035175000000001</v>
      </c>
      <c r="I29" s="10">
        <f>I28*0.365/1000</f>
        <v>4.9275</v>
      </c>
      <c r="J29" s="10">
        <f>J28*0.365/1000</f>
        <v>4.816175</v>
      </c>
      <c r="K29" s="10">
        <f>K28*0.365/1000</f>
        <v>4.7012</v>
      </c>
      <c r="L29" s="10">
        <f>L28*0.365/1000</f>
        <v>4.582574999999999</v>
      </c>
      <c r="M29" s="10">
        <f>M28*0.365/1000</f>
        <v>4.4603</v>
      </c>
      <c r="N29" s="10">
        <f>N28*0.365/1000</f>
        <v>4.334375</v>
      </c>
      <c r="O29" s="10">
        <f>O28*0.365/1000</f>
        <v>4.2048000000000005</v>
      </c>
      <c r="P29" s="10">
        <f>P28*0.365/1000</f>
        <v>4.106979999999999</v>
      </c>
      <c r="Q29" s="10">
        <f>Q28*0.365/1000</f>
        <v>4.00624</v>
      </c>
      <c r="R29" s="10">
        <f>R28*0.365/1000</f>
        <v>3.90258</v>
      </c>
      <c r="S29" s="10">
        <f>S28*0.365/1000</f>
        <v>3.8325</v>
      </c>
      <c r="T29" s="10">
        <f>T28*0.365/1000</f>
        <v>3.76023</v>
      </c>
      <c r="U29" s="10">
        <f>U28*0.365/1000</f>
        <v>3.723</v>
      </c>
      <c r="V29" s="10">
        <f>V28*0.365/1000</f>
        <v>3.68431</v>
      </c>
    </row>
    <row r="30" spans="2:22" ht="13.5">
      <c r="B30" t="s">
        <v>117</v>
      </c>
      <c r="C30" s="17">
        <f>C29*0.2</f>
        <v>2.57544</v>
      </c>
      <c r="D30" s="17">
        <f>D29*0.2</f>
        <v>1.4271500000000001</v>
      </c>
      <c r="E30" s="17">
        <f>E29*0.2</f>
        <v>1.2242100000000002</v>
      </c>
      <c r="F30" s="17">
        <f>F29*0.2</f>
        <v>1.111425</v>
      </c>
      <c r="G30" s="17">
        <f>G29*0.2</f>
        <v>1.040688</v>
      </c>
      <c r="H30" s="17">
        <f>H29*0.2</f>
        <v>1.0070350000000001</v>
      </c>
      <c r="I30" s="17">
        <f>I29*0.2</f>
        <v>0.9855</v>
      </c>
      <c r="J30" s="17">
        <f>J29*0.2</f>
        <v>0.9632350000000001</v>
      </c>
      <c r="K30" s="17">
        <f>K29*0.2</f>
        <v>0.9402400000000001</v>
      </c>
      <c r="L30" s="17">
        <f>L29*0.2</f>
        <v>0.916515</v>
      </c>
      <c r="M30" s="17">
        <f>M29*0.2</f>
        <v>0.8920600000000001</v>
      </c>
      <c r="N30" s="17">
        <f>N29*0.2</f>
        <v>0.866875</v>
      </c>
      <c r="O30" s="17">
        <f>O29*0.2</f>
        <v>0.8409600000000002</v>
      </c>
      <c r="P30" s="17">
        <f>P29*0.2</f>
        <v>0.8213959999999999</v>
      </c>
      <c r="Q30" s="17">
        <f>Q29*0.2</f>
        <v>0.8012480000000001</v>
      </c>
      <c r="R30" s="17">
        <f>R29*0.2</f>
        <v>0.780516</v>
      </c>
      <c r="S30" s="17">
        <f>S29*0.2</f>
        <v>0.7665000000000001</v>
      </c>
      <c r="T30" s="17">
        <f>T29*0.2</f>
        <v>0.752046</v>
      </c>
      <c r="U30" s="17">
        <f>U29*0.2</f>
        <v>0.7446</v>
      </c>
      <c r="V30" s="17">
        <f>V29*0.2</f>
        <v>0.736862</v>
      </c>
    </row>
    <row r="32" ht="12.75">
      <c r="A32" t="s">
        <v>118</v>
      </c>
    </row>
    <row r="33" ht="12.75">
      <c r="B33" t="s">
        <v>119</v>
      </c>
    </row>
    <row r="34" ht="12.75">
      <c r="B34" t="s">
        <v>120</v>
      </c>
    </row>
    <row r="35" ht="12.75">
      <c r="B35" t="s">
        <v>121</v>
      </c>
    </row>
    <row r="37" spans="2:22" ht="12.75">
      <c r="B37" s="19" t="s">
        <v>96</v>
      </c>
      <c r="C37" s="13">
        <v>2011</v>
      </c>
      <c r="D37" s="13">
        <v>2012</v>
      </c>
      <c r="E37" s="13">
        <v>2013</v>
      </c>
      <c r="F37" s="13">
        <v>2014</v>
      </c>
      <c r="G37" s="13">
        <v>2015</v>
      </c>
      <c r="H37" s="13">
        <v>2016</v>
      </c>
      <c r="I37" s="13">
        <v>2017</v>
      </c>
      <c r="J37" s="13">
        <v>2018</v>
      </c>
      <c r="K37" s="13">
        <v>2019</v>
      </c>
      <c r="L37" s="13">
        <v>2020</v>
      </c>
      <c r="M37" s="13">
        <v>2021</v>
      </c>
      <c r="N37" s="13">
        <v>2022</v>
      </c>
      <c r="O37" s="13">
        <v>2023</v>
      </c>
      <c r="P37" s="13">
        <v>2024</v>
      </c>
      <c r="Q37" s="13">
        <v>2025</v>
      </c>
      <c r="R37" s="13">
        <v>2026</v>
      </c>
      <c r="S37" s="13">
        <v>2027</v>
      </c>
      <c r="T37" s="13">
        <v>2028</v>
      </c>
      <c r="U37" s="13">
        <v>2029</v>
      </c>
      <c r="V37" s="13">
        <v>2030</v>
      </c>
    </row>
    <row r="38" spans="2:24" ht="12.75">
      <c r="B38" t="s">
        <v>122</v>
      </c>
      <c r="C38">
        <v>6</v>
      </c>
      <c r="D38">
        <v>8</v>
      </c>
      <c r="E38">
        <v>12</v>
      </c>
      <c r="F38">
        <v>15</v>
      </c>
      <c r="G38">
        <v>18</v>
      </c>
      <c r="H38">
        <v>18</v>
      </c>
      <c r="I38">
        <v>18</v>
      </c>
      <c r="J38">
        <v>5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1</v>
      </c>
      <c r="X38" s="20">
        <f>SUM(C38:J38)</f>
        <v>100</v>
      </c>
    </row>
    <row r="39" spans="2:22" ht="12.75">
      <c r="B39" t="s">
        <v>123</v>
      </c>
      <c r="C39" s="20">
        <f>C38*(8+4)*0.2</f>
        <v>14.4</v>
      </c>
      <c r="D39" s="20">
        <f>D38*9*0.2</f>
        <v>14.4</v>
      </c>
      <c r="E39" s="20">
        <f>E38*9*0.2</f>
        <v>21.6</v>
      </c>
      <c r="F39" s="20">
        <f>F38*9*0.2</f>
        <v>27</v>
      </c>
      <c r="G39" s="20">
        <f>G38*9*0.2</f>
        <v>32.4</v>
      </c>
      <c r="H39" s="20">
        <f>H38*9*0.2</f>
        <v>32.4</v>
      </c>
      <c r="I39" s="20">
        <f>I38*9*0.2</f>
        <v>32.4</v>
      </c>
      <c r="J39" s="20">
        <f>J38*9*0.2</f>
        <v>9</v>
      </c>
      <c r="K39" s="20">
        <f>K38*9*0.2</f>
        <v>0</v>
      </c>
      <c r="L39" s="20">
        <f>L38*9*0.2</f>
        <v>0</v>
      </c>
      <c r="M39" s="20">
        <f>M38*9*0.2</f>
        <v>0</v>
      </c>
      <c r="N39" s="20">
        <f>N38*9*0.2</f>
        <v>0</v>
      </c>
      <c r="O39" s="20">
        <f>O38*9*0.2</f>
        <v>0</v>
      </c>
      <c r="P39" s="20">
        <f>P38*9*0.2</f>
        <v>0</v>
      </c>
      <c r="Q39" s="20">
        <f>Q38*9*0.2</f>
        <v>0</v>
      </c>
      <c r="R39" s="20">
        <f>R38*9*0.2</f>
        <v>0</v>
      </c>
      <c r="S39" s="20">
        <f>S38*9*0.2</f>
        <v>0</v>
      </c>
      <c r="T39" s="20">
        <f>T38*9*0.2</f>
        <v>0</v>
      </c>
      <c r="U39" s="20">
        <f>U38*9*0.2</f>
        <v>0</v>
      </c>
      <c r="V39" s="20">
        <f>V38*9*0.2</f>
        <v>1.8</v>
      </c>
    </row>
    <row r="40" spans="2:22" ht="12.75">
      <c r="B40" t="s">
        <v>124</v>
      </c>
      <c r="C40">
        <v>0</v>
      </c>
      <c r="D40" s="21">
        <f>C38*C30</f>
        <v>15.452639999999999</v>
      </c>
      <c r="E40" s="21">
        <f>D38*C30+C38*D30</f>
        <v>29.166420000000002</v>
      </c>
      <c r="F40" s="21">
        <f>C38*E30+D38*D30+E38*C30</f>
        <v>49.66774</v>
      </c>
      <c r="G40" s="21">
        <f>$C38*F30+$D38*E30+$E38*D30+$F38*C30</f>
        <v>72.21963</v>
      </c>
      <c r="H40" s="21">
        <f>$C38*G30+$D38*F30+$E38*E30+$F38*D30+$G38*C30</f>
        <v>97.591218</v>
      </c>
      <c r="I40" s="21">
        <f>$C38*H30+$D38*G30+$E38*F30+$F38*E30+$G38*D30+$H38*C30</f>
        <v>118.11458400000001</v>
      </c>
      <c r="J40" s="21">
        <f>$C38*I30+$D38*H30+$E38*G30+$F38*F30+$G38*E30+$H38*D30+$I38*C30</f>
        <v>137.21131100000002</v>
      </c>
      <c r="K40" s="21">
        <f>$C38*J30+$D38*I30+$E38*H30+$F38*G30+$G38*F30+$H38*E30+$I38*D30+$J38*C30</f>
        <v>121.96548000000003</v>
      </c>
      <c r="L40" s="21">
        <f>$C38*K30+$D38*J30+$E38*I30+$F38*H30+$G38*G30+$H38*F30+$I38*E30+$J38*D30</f>
        <v>108.18840900000001</v>
      </c>
      <c r="M40" s="21">
        <f>$C38*L30+$D38*K30+$E38*J30+$F38*I30+$G38*H30+$H38*G30+$I38*F30+$J38*E30</f>
        <v>102.348044</v>
      </c>
      <c r="N40" s="21">
        <f>$C38*M30+$D38*L30+$E38*K30+$F38*J30+$G38*I30+$H38*H30+$I38*G30+$J38*F30</f>
        <v>98.57102400000001</v>
      </c>
      <c r="O40" s="21">
        <f>$C38*N30+$D38*M30+$E38*L30+$F38*K30+$G38*J30+$H38*I30+$I38*H30+$J38*G30</f>
        <v>95.84681</v>
      </c>
      <c r="P40" s="21">
        <f>$C38*O30+$D38*N30+$E38*M30+$F38*L30+$G38*K30+$H38*J30+$I38*I30+$J38*H30</f>
        <v>93.46993</v>
      </c>
      <c r="Q40" s="21">
        <f>$C38*P30+$D38*O30+$E38*N30+$F38*M30+$G38*L30+$H38*K30+$I38*J30+$J38*I30</f>
        <v>91.12677599999999</v>
      </c>
      <c r="R40" s="21">
        <f>$C38*Q30+$D38*P30+$E38*O30+$F38*N30+$G38*M30+$H38*L30+$I38*K30+$J38*J30</f>
        <v>88.76814600000002</v>
      </c>
      <c r="S40" s="21">
        <f>$C38*R30+$D38*Q30+$E38*P30+$F38*O30+$G38*N30+$H38*M30+$I38*L30+$J38*K30</f>
        <v>86.42353200000001</v>
      </c>
      <c r="T40" s="21">
        <f>$C38*S30+$D38*R30+$E38*Q30+$F38*P30+$G38*O30+$H38*N30+$I38*M30+$J38*L30</f>
        <v>84.15972900000001</v>
      </c>
      <c r="U40" s="21">
        <f>$C38*T30+$D38*S30+$E38*R30+$F38*Q30+$G38*P30+$H38*O30+$I38*N30+$J38*M30</f>
        <v>82.01564600000002</v>
      </c>
      <c r="V40" s="21">
        <f>$C38*U30+$D38*T30+$E38*S30+$F38*R30+$G38*Q30+$H38*P30+$I38*O30+$J38*N30</f>
        <v>80.068955</v>
      </c>
    </row>
    <row r="41" spans="2:22" ht="12.75">
      <c r="B41" t="s">
        <v>125</v>
      </c>
      <c r="C41">
        <v>0</v>
      </c>
      <c r="D41" s="21">
        <f>(D40-C39)*0.5</f>
        <v>0.5263199999999992</v>
      </c>
      <c r="E41" s="21">
        <f>(E40-D39)*0.5</f>
        <v>7.383210000000001</v>
      </c>
      <c r="F41" s="21">
        <f>(F40-E39)*0.5</f>
        <v>14.03387</v>
      </c>
      <c r="G41" s="21">
        <f>(G40-F39)*0.5</f>
        <v>22.609814999999998</v>
      </c>
      <c r="H41" s="21">
        <f>(H40-G39)*0.5</f>
        <v>32.595608999999996</v>
      </c>
      <c r="I41" s="21">
        <f>(I40-H39)*0.5</f>
        <v>42.857292</v>
      </c>
      <c r="J41" s="21">
        <f>(J40-I39)*0.5</f>
        <v>52.40565550000001</v>
      </c>
      <c r="K41" s="21">
        <f>(K40-J39)*0.5</f>
        <v>56.482740000000014</v>
      </c>
      <c r="L41" s="21">
        <f>(L40-K39)*0.5</f>
        <v>54.094204500000004</v>
      </c>
      <c r="M41" s="21">
        <f>(M40-L39)*0.5</f>
        <v>51.174022</v>
      </c>
      <c r="N41" s="21">
        <f>(N40-M39)*0.5</f>
        <v>49.285512000000004</v>
      </c>
      <c r="O41" s="21">
        <f>(O40-N39)*0.5</f>
        <v>47.923405</v>
      </c>
      <c r="P41" s="21">
        <f>(P40-O39)*0.5</f>
        <v>46.734965</v>
      </c>
      <c r="Q41" s="21">
        <f>(Q40-P39)*0.5</f>
        <v>45.563387999999996</v>
      </c>
      <c r="R41" s="21">
        <f>(R40-Q39)*0.5</f>
        <v>44.38407300000001</v>
      </c>
      <c r="S41" s="21">
        <f>(S40-R39)*0.5</f>
        <v>43.211766000000004</v>
      </c>
      <c r="T41" s="21">
        <f>(T40-S39)*0.5</f>
        <v>42.079864500000006</v>
      </c>
      <c r="U41" s="21">
        <f>(U40-T39)*0.5</f>
        <v>41.00782300000001</v>
      </c>
      <c r="V41" s="21">
        <f>(V40-U39)*0.5</f>
        <v>40.0344775</v>
      </c>
    </row>
    <row r="42" spans="2:22" ht="12.75">
      <c r="B42" s="22" t="s">
        <v>126</v>
      </c>
      <c r="C42" s="23">
        <f>C40-C39-C41</f>
        <v>-14.4</v>
      </c>
      <c r="D42" s="24">
        <f>D40-D39-D41</f>
        <v>0.5263199999999992</v>
      </c>
      <c r="E42" s="24">
        <f>E40-E39-E41</f>
        <v>0.18320999999999987</v>
      </c>
      <c r="F42" s="24">
        <f>F40-F39-F41</f>
        <v>8.633870000000002</v>
      </c>
      <c r="G42" s="24">
        <f>G40-G39-G41</f>
        <v>17.209815</v>
      </c>
      <c r="H42" s="24">
        <f>H40-H39-H41</f>
        <v>32.595608999999996</v>
      </c>
      <c r="I42" s="24">
        <f>I40-I39-I41</f>
        <v>42.857292</v>
      </c>
      <c r="J42" s="24">
        <f>J40-J39-J41</f>
        <v>75.80565550000001</v>
      </c>
      <c r="K42" s="24">
        <f>K40-K39-K41</f>
        <v>65.48274</v>
      </c>
      <c r="L42" s="24">
        <f>L40-L39-L41</f>
        <v>54.094204500000004</v>
      </c>
      <c r="M42" s="24">
        <f>M40-M39-M41</f>
        <v>51.174022</v>
      </c>
      <c r="N42" s="24">
        <f>N40-N39-N41</f>
        <v>49.285512000000004</v>
      </c>
      <c r="O42" s="24">
        <f>O40-O39-O41</f>
        <v>47.923405</v>
      </c>
      <c r="P42" s="24">
        <f>P40-P39-P41</f>
        <v>46.734965</v>
      </c>
      <c r="Q42" s="24">
        <f>Q40-Q39-Q41</f>
        <v>45.563387999999996</v>
      </c>
      <c r="R42" s="24">
        <f>R40-R39-R41</f>
        <v>44.38407300000001</v>
      </c>
      <c r="S42" s="24">
        <f>S40-S39-S41</f>
        <v>43.211766000000004</v>
      </c>
      <c r="T42" s="24">
        <f>T40-T39-T41</f>
        <v>42.079864500000006</v>
      </c>
      <c r="U42" s="24">
        <f>U40-U39-U41</f>
        <v>41.00782300000001</v>
      </c>
      <c r="V42" s="24">
        <f>V40-V39-V41</f>
        <v>38.234477500000004</v>
      </c>
    </row>
    <row r="45" ht="15">
      <c r="A45" s="2" t="s">
        <v>127</v>
      </c>
    </row>
    <row r="46" spans="2:4" ht="12.75">
      <c r="B46" t="s">
        <v>128</v>
      </c>
      <c r="C46" s="25">
        <v>0.1</v>
      </c>
      <c r="D46" s="20">
        <f>1/(1+C46)</f>
        <v>0.9090909090909091</v>
      </c>
    </row>
    <row r="47" spans="2:22" ht="12.75">
      <c r="B47" t="s">
        <v>129</v>
      </c>
      <c r="C47">
        <v>1</v>
      </c>
      <c r="D47" s="20">
        <f>$D46</f>
        <v>0.9090909090909091</v>
      </c>
      <c r="E47" s="20">
        <f>D47*D$46</f>
        <v>0.8264462809917354</v>
      </c>
      <c r="F47" s="20">
        <f>E47*$D46</f>
        <v>0.7513148009015777</v>
      </c>
      <c r="G47" s="20">
        <f>F47*$D46</f>
        <v>0.6830134553650705</v>
      </c>
      <c r="H47" s="20">
        <f>G47*$D46</f>
        <v>0.620921323059155</v>
      </c>
      <c r="I47" s="20">
        <f>H47*$D46</f>
        <v>0.5644739300537773</v>
      </c>
      <c r="J47" s="20">
        <f>I47*$D46</f>
        <v>0.5131581182307067</v>
      </c>
      <c r="K47" s="20">
        <f>J47*$D46</f>
        <v>0.4665073802097333</v>
      </c>
      <c r="L47" s="20">
        <f>K47*$D46</f>
        <v>0.42409761837248483</v>
      </c>
      <c r="M47" s="20">
        <f>L47*$D46</f>
        <v>0.38554328942953164</v>
      </c>
      <c r="N47" s="20">
        <f>M47*$D46</f>
        <v>0.35049389948139237</v>
      </c>
      <c r="O47" s="20">
        <f>N47*$D46</f>
        <v>0.3186308177103567</v>
      </c>
      <c r="P47" s="20">
        <f>O47*$D46</f>
        <v>0.28966437973668785</v>
      </c>
      <c r="Q47" s="20">
        <f>P47*$D46</f>
        <v>0.26333125430607984</v>
      </c>
      <c r="R47" s="20">
        <f>Q47*$D46</f>
        <v>0.23939204936916347</v>
      </c>
      <c r="S47" s="20">
        <f>R47*$D46</f>
        <v>0.21762913579014861</v>
      </c>
      <c r="T47" s="20">
        <f>S47*$D46</f>
        <v>0.1978446689001351</v>
      </c>
      <c r="U47" s="20">
        <f>T47*$D46</f>
        <v>0.17985878990921372</v>
      </c>
      <c r="V47" s="20">
        <f>U47*$D46</f>
        <v>0.16350799082655793</v>
      </c>
    </row>
    <row r="48" spans="2:24" ht="12.75">
      <c r="B48" t="s">
        <v>130</v>
      </c>
      <c r="C48" s="20">
        <f>C47*C42</f>
        <v>-14.4</v>
      </c>
      <c r="D48" s="20">
        <f>D47*D42</f>
        <v>0.47847272727272655</v>
      </c>
      <c r="E48" s="20">
        <f>E47*E42</f>
        <v>0.15141322314049574</v>
      </c>
      <c r="F48" s="20">
        <f>F47*F42</f>
        <v>6.486754320060106</v>
      </c>
      <c r="G48" s="20">
        <f>G47*G42</f>
        <v>11.75453520934362</v>
      </c>
      <c r="H48" s="20">
        <f>H47*H42</f>
        <v>20.239308666198898</v>
      </c>
      <c r="I48" s="20">
        <f>I47*I42</f>
        <v>24.191824046702312</v>
      </c>
      <c r="J48" s="20">
        <f>J47*J42</f>
        <v>38.900287527625224</v>
      </c>
      <c r="K48" s="20">
        <f>K47*K42</f>
        <v>30.548181486355116</v>
      </c>
      <c r="L48" s="20">
        <f>L47*L42</f>
        <v>22.941223296204154</v>
      </c>
      <c r="M48" s="20">
        <f>M47*M42</f>
        <v>19.72980077521922</v>
      </c>
      <c r="N48" s="20">
        <f>N47*N42</f>
        <v>17.27427128881696</v>
      </c>
      <c r="O48" s="20">
        <f>O47*O42</f>
        <v>15.269873722614596</v>
      </c>
      <c r="P48" s="20">
        <f>P47*P42</f>
        <v>13.537454648740816</v>
      </c>
      <c r="Q48" s="20">
        <f>Q47*Q42</f>
        <v>11.998264112474585</v>
      </c>
      <c r="R48" s="20">
        <f>R47*R42</f>
        <v>10.625194194820557</v>
      </c>
      <c r="S48" s="20">
        <f>S47*S42</f>
        <v>9.404139290546128</v>
      </c>
      <c r="T48" s="20">
        <f>T47*T42</f>
        <v>8.32527685936505</v>
      </c>
      <c r="U48" s="20">
        <f>U47*U42</f>
        <v>7.375617421591224</v>
      </c>
      <c r="V48" s="20">
        <f>V47*V42</f>
        <v>6.251642596328236</v>
      </c>
      <c r="X48" s="21">
        <f>SUM(C48:W48)</f>
        <v>261.08353541342</v>
      </c>
    </row>
    <row r="49" spans="2:4" ht="15">
      <c r="B49" t="s">
        <v>131</v>
      </c>
      <c r="C49" s="26">
        <f>X48</f>
        <v>261.08353541342</v>
      </c>
      <c r="D49" t="s">
        <v>132</v>
      </c>
    </row>
    <row r="50" spans="1:4" ht="13.5">
      <c r="A50" s="27" t="s">
        <v>133</v>
      </c>
      <c r="B50" s="7" t="s">
        <v>134</v>
      </c>
      <c r="C50" s="28">
        <f>C49/163.9</f>
        <v>1.5929440842795608</v>
      </c>
      <c r="D50" t="s">
        <v>132</v>
      </c>
    </row>
    <row r="51" spans="2:3" ht="15">
      <c r="B51" t="s">
        <v>135</v>
      </c>
      <c r="C51" s="29">
        <f>C50*5.79</f>
        <v>9.223146247978658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R. Madsen</dc:creator>
  <cp:keywords/>
  <dc:description/>
  <cp:lastModifiedBy>Jørgen  Madsen</cp:lastModifiedBy>
  <dcterms:created xsi:type="dcterms:W3CDTF">2010-07-27T22:30:37Z</dcterms:created>
  <dcterms:modified xsi:type="dcterms:W3CDTF">2011-01-31T14:31:09Z</dcterms:modified>
  <cp:category/>
  <cp:version/>
  <cp:contentType/>
  <cp:contentStatus/>
  <cp:revision>17</cp:revision>
</cp:coreProperties>
</file>